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765" windowHeight="8925" activeTab="0"/>
  </bookViews>
  <sheets>
    <sheet name="Workload Data" sheetId="1" r:id="rId1"/>
    <sheet name="Workload Charts" sheetId="2" r:id="rId2"/>
    <sheet name="Call for Service Data" sheetId="3" r:id="rId3"/>
  </sheets>
  <externalReferences>
    <externalReference r:id="rId6"/>
  </externalReferences>
  <definedNames>
    <definedName name="CFS_Table_Crosstab">'Workload Data'!$L$1:$X$13</definedName>
    <definedName name="_xlnm.Print_Area" localSheetId="2">'Call for Service Data'!$A$1:$H$56</definedName>
    <definedName name="_xlnm.Print_Area" localSheetId="0">'Workload Data'!$A$1:$J$49</definedName>
    <definedName name="tbl_Incident_Crosstab">'[1]Workload Allocation by Zone'!$A$1:$Y$7</definedName>
  </definedNames>
  <calcPr fullCalcOnLoad="1"/>
</workbook>
</file>

<file path=xl/sharedStrings.xml><?xml version="1.0" encoding="utf-8"?>
<sst xmlns="http://schemas.openxmlformats.org/spreadsheetml/2006/main" count="142" uniqueCount="91">
  <si>
    <t>Zone</t>
  </si>
  <si>
    <t>Totals</t>
  </si>
  <si>
    <t>6</t>
  </si>
  <si>
    <t>AVALABILITY</t>
  </si>
  <si>
    <t>Days Off</t>
  </si>
  <si>
    <t>Vacation</t>
  </si>
  <si>
    <t>Holiday (11)</t>
  </si>
  <si>
    <t>Training</t>
  </si>
  <si>
    <t>Sick Time</t>
  </si>
  <si>
    <t>Hrs Unavailable</t>
  </si>
  <si>
    <t>Act. Patrol Hrs.</t>
  </si>
  <si>
    <t>Total Work Hours</t>
  </si>
  <si>
    <t>Officers Per Beat</t>
  </si>
  <si>
    <t>Total</t>
  </si>
  <si>
    <t>Atlanta Police Department</t>
  </si>
  <si>
    <t>Field Operations Division</t>
  </si>
  <si>
    <t>days</t>
  </si>
  <si>
    <t>hours</t>
  </si>
  <si>
    <t>TOTAL</t>
  </si>
  <si>
    <t>CALL WEIGHTING</t>
  </si>
  <si>
    <t>2X</t>
  </si>
  <si>
    <t>WEIGHT</t>
  </si>
  <si>
    <t>1X</t>
  </si>
  <si>
    <t>PART I Crime</t>
  </si>
  <si>
    <t>PART I</t>
  </si>
  <si>
    <t>to</t>
  </si>
  <si>
    <t>1</t>
  </si>
  <si>
    <t>P</t>
  </si>
  <si>
    <t>2</t>
  </si>
  <si>
    <t>3</t>
  </si>
  <si>
    <t>4</t>
  </si>
  <si>
    <t>5</t>
  </si>
  <si>
    <t>2-Officer Calls</t>
  </si>
  <si>
    <t>41's</t>
  </si>
  <si>
    <t>2-Ofc &amp; 41 Totals</t>
  </si>
  <si>
    <t>YTD</t>
  </si>
  <si>
    <t>Dispatched Calls</t>
  </si>
  <si>
    <t>Traffic Accidents</t>
  </si>
  <si>
    <t>Two Officer Calls</t>
  </si>
  <si>
    <t>Signal</t>
  </si>
  <si>
    <t>2 0fficer Key</t>
  </si>
  <si>
    <t>Workload Staffing</t>
  </si>
  <si>
    <t>Burglary</t>
  </si>
  <si>
    <t>Criminal Trespass</t>
  </si>
  <si>
    <t>Kidnapping</t>
  </si>
  <si>
    <t>Demented Person</t>
  </si>
  <si>
    <t>Shots Fired</t>
  </si>
  <si>
    <t>Beats</t>
  </si>
  <si>
    <t>Intoxicated Fight</t>
  </si>
  <si>
    <t>Intoxicated Weapon</t>
  </si>
  <si>
    <t>Fight</t>
  </si>
  <si>
    <t>Fight Weapon</t>
  </si>
  <si>
    <t>Open door/Window</t>
  </si>
  <si>
    <t>Robbery</t>
  </si>
  <si>
    <t>Drugs</t>
  </si>
  <si>
    <t>Traffic Accident</t>
  </si>
  <si>
    <t>Robbery In-Progress</t>
  </si>
  <si>
    <t>Person Dead</t>
  </si>
  <si>
    <t>Person Shot</t>
  </si>
  <si>
    <t>Person Stabbed</t>
  </si>
  <si>
    <t>Suicide</t>
  </si>
  <si>
    <t>Domestic</t>
  </si>
  <si>
    <t>Officer Help</t>
  </si>
  <si>
    <t>Weapon</t>
  </si>
  <si>
    <t>Prowler</t>
  </si>
  <si>
    <t>Prowler Weapon</t>
  </si>
  <si>
    <t>Public Indecency Weapon</t>
  </si>
  <si>
    <t>Dis. Children Fight</t>
  </si>
  <si>
    <t>Dis. Children Weapon</t>
  </si>
  <si>
    <t>2006 Workload Analysis</t>
  </si>
  <si>
    <t>Calls for Service</t>
  </si>
  <si>
    <t>Total CFS</t>
  </si>
  <si>
    <t>FOD Commander signature</t>
  </si>
  <si>
    <t>POB Commander signature</t>
  </si>
  <si>
    <t>Date:</t>
  </si>
  <si>
    <t>Two-officer Calls</t>
  </si>
  <si>
    <t>Weighted Calls</t>
  </si>
  <si>
    <t>Section I. Workload Analysis for Period:</t>
  </si>
  <si>
    <t>Section II. Allocation of Officers:</t>
  </si>
  <si>
    <t>Proportion of Calls</t>
  </si>
  <si>
    <t>Proportion of Workload</t>
  </si>
  <si>
    <t>Non-CFS commitment</t>
  </si>
  <si>
    <t>Officer allocation</t>
  </si>
  <si>
    <t>FOD Commanders Adj Total</t>
  </si>
  <si>
    <t>5% Variance above</t>
  </si>
  <si>
    <t>5% Variance below</t>
  </si>
  <si>
    <t>APD-864 rev. 3/06</t>
  </si>
  <si>
    <t>** Linder Study "Fragile Momentum, 2004" recommended adding 200 additional officers to the 590 officers assigned to FOD at that time.</t>
  </si>
  <si>
    <r>
      <t>Instructions</t>
    </r>
    <r>
      <rPr>
        <sz val="11"/>
        <rFont val="Arial"/>
        <family val="2"/>
      </rPr>
      <t>: Enter committed Non call for service (CFS) personnel in Line 10 below. If total personnel adjustment is needed a 5% variance is included, make appropriate adjustments on line 17. NOTE: If lines 9 and 14 are not equal than line 17 must be adjusted to equal line 9.</t>
    </r>
  </si>
  <si>
    <t>Jan 06 - Dec 06</t>
  </si>
  <si>
    <t>Current Staffing May 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</si>
</sst>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#,##0.0000"/>
    <numFmt numFmtId="169" formatCode="mmmm\ d\,\ yyyy"/>
    <numFmt numFmtId="170" formatCode="[$€-2]\ #,##0.00_);[Red]\([$€-2]\ #,##0.00\)"/>
    <numFmt numFmtId="171" formatCode="0.0"/>
    <numFmt numFmtId="172" formatCode="#,##0.000"/>
    <numFmt numFmtId="173" formatCode="0.000"/>
  </numFmts>
  <fonts count="62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Arial"/>
      <family val="0"/>
    </font>
    <font>
      <sz val="12"/>
      <name val="MS Sans Serif"/>
      <family val="2"/>
    </font>
    <font>
      <b/>
      <sz val="24"/>
      <name val="MS Sans Serif"/>
      <family val="2"/>
    </font>
    <font>
      <b/>
      <sz val="18"/>
      <name val="MS Sans Serif"/>
      <family val="2"/>
    </font>
    <font>
      <sz val="15"/>
      <name val="MS Sans Serif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2"/>
      <name val="MS Sans Serif"/>
      <family val="2"/>
    </font>
    <font>
      <b/>
      <sz val="12"/>
      <name val="Arial"/>
      <family val="2"/>
    </font>
    <font>
      <b/>
      <sz val="12"/>
      <color indexed="10"/>
      <name val="MS Sans Serif"/>
      <family val="2"/>
    </font>
    <font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25"/>
      <color indexed="8"/>
      <name val="Arial"/>
      <family val="0"/>
    </font>
    <font>
      <sz val="15.75"/>
      <color indexed="8"/>
      <name val="Arial"/>
      <family val="0"/>
    </font>
    <font>
      <b/>
      <sz val="18.75"/>
      <color indexed="8"/>
      <name val="Arial"/>
      <family val="0"/>
    </font>
    <font>
      <b/>
      <sz val="18.25"/>
      <color indexed="8"/>
      <name val="Arial"/>
      <family val="0"/>
    </font>
    <font>
      <sz val="16.5"/>
      <color indexed="8"/>
      <name val="Arial"/>
      <family val="0"/>
    </font>
    <font>
      <b/>
      <sz val="17.75"/>
      <color indexed="8"/>
      <name val="Arial"/>
      <family val="0"/>
    </font>
    <font>
      <b/>
      <sz val="15.75"/>
      <color indexed="8"/>
      <name val="Arial"/>
      <family val="0"/>
    </font>
    <font>
      <b/>
      <sz val="16.25"/>
      <color indexed="8"/>
      <name val="Arial"/>
      <family val="0"/>
    </font>
    <font>
      <b/>
      <sz val="18.5"/>
      <color indexed="8"/>
      <name val="Arial"/>
      <family val="0"/>
    </font>
    <font>
      <b/>
      <sz val="17.5"/>
      <color indexed="8"/>
      <name val="Arial"/>
      <family val="0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59" applyFont="1">
      <alignment/>
      <protection/>
    </xf>
    <xf numFmtId="0" fontId="9" fillId="0" borderId="0" xfId="59" applyFont="1">
      <alignment/>
      <protection/>
    </xf>
    <xf numFmtId="0" fontId="9" fillId="0" borderId="0" xfId="59" applyFont="1" applyFill="1" applyBorder="1" applyAlignment="1">
      <alignment horizontal="center"/>
      <protection/>
    </xf>
    <xf numFmtId="2" fontId="10" fillId="0" borderId="0" xfId="57" applyNumberFormat="1" applyFont="1" applyFill="1" applyBorder="1" applyAlignment="1">
      <alignment horizontal="center" wrapText="1"/>
      <protection/>
    </xf>
    <xf numFmtId="0" fontId="9" fillId="0" borderId="0" xfId="59" applyFont="1" applyFill="1" applyBorder="1">
      <alignment/>
      <protection/>
    </xf>
    <xf numFmtId="3" fontId="9" fillId="0" borderId="0" xfId="59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33" borderId="10" xfId="59" applyFont="1" applyFill="1" applyBorder="1" applyAlignment="1">
      <alignment horizontal="center"/>
      <protection/>
    </xf>
    <xf numFmtId="0" fontId="9" fillId="34" borderId="10" xfId="59" applyFont="1" applyFill="1" applyBorder="1" applyAlignment="1">
      <alignment horizontal="center"/>
      <protection/>
    </xf>
    <xf numFmtId="0" fontId="9" fillId="0" borderId="10" xfId="59" applyFont="1" applyBorder="1" applyAlignment="1">
      <alignment horizontal="center"/>
      <protection/>
    </xf>
    <xf numFmtId="0" fontId="9" fillId="35" borderId="10" xfId="59" applyFont="1" applyFill="1" applyBorder="1" applyAlignment="1">
      <alignment horizontal="center"/>
      <protection/>
    </xf>
    <xf numFmtId="0" fontId="9" fillId="36" borderId="10" xfId="59" applyFont="1" applyFill="1" applyBorder="1" applyAlignment="1">
      <alignment horizontal="center"/>
      <protection/>
    </xf>
    <xf numFmtId="0" fontId="9" fillId="37" borderId="10" xfId="59" applyFont="1" applyFill="1" applyBorder="1" applyAlignment="1">
      <alignment horizontal="center"/>
      <protection/>
    </xf>
    <xf numFmtId="2" fontId="9" fillId="34" borderId="10" xfId="59" applyNumberFormat="1" applyFont="1" applyFill="1" applyBorder="1" applyAlignment="1">
      <alignment horizontal="center"/>
      <protection/>
    </xf>
    <xf numFmtId="2" fontId="11" fillId="0" borderId="0" xfId="59" applyNumberFormat="1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21" fontId="10" fillId="34" borderId="10" xfId="0" applyNumberFormat="1" applyFont="1" applyFill="1" applyBorder="1" applyAlignment="1">
      <alignment horizontal="center" vertical="center" wrapText="1"/>
    </xf>
    <xf numFmtId="21" fontId="9" fillId="0" borderId="10" xfId="0" applyNumberFormat="1" applyFont="1" applyFill="1" applyBorder="1" applyAlignment="1">
      <alignment horizontal="center" vertical="center" wrapText="1"/>
    </xf>
    <xf numFmtId="0" fontId="9" fillId="0" borderId="0" xfId="59" applyFont="1" applyAlignment="1">
      <alignment vertical="center"/>
      <protection/>
    </xf>
    <xf numFmtId="0" fontId="9" fillId="0" borderId="0" xfId="59" applyFont="1" applyFill="1" applyBorder="1" applyAlignment="1">
      <alignment vertical="center"/>
      <protection/>
    </xf>
    <xf numFmtId="3" fontId="9" fillId="37" borderId="10" xfId="59" applyNumberFormat="1" applyFont="1" applyFill="1" applyBorder="1" applyAlignment="1">
      <alignment vertical="center"/>
      <protection/>
    </xf>
    <xf numFmtId="3" fontId="9" fillId="36" borderId="10" xfId="59" applyNumberFormat="1" applyFont="1" applyFill="1" applyBorder="1" applyAlignment="1" quotePrefix="1">
      <alignment vertical="center"/>
      <protection/>
    </xf>
    <xf numFmtId="3" fontId="9" fillId="36" borderId="10" xfId="59" applyNumberFormat="1" applyFont="1" applyFill="1" applyBorder="1" applyAlignment="1">
      <alignment vertical="center"/>
      <protection/>
    </xf>
    <xf numFmtId="3" fontId="9" fillId="0" borderId="0" xfId="59" applyNumberFormat="1" applyFont="1" applyFill="1" applyBorder="1" applyAlignment="1">
      <alignment vertical="center"/>
      <protection/>
    </xf>
    <xf numFmtId="0" fontId="9" fillId="33" borderId="10" xfId="59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9" fillId="38" borderId="10" xfId="59" applyNumberFormat="1" applyFont="1" applyFill="1" applyBorder="1" applyAlignment="1">
      <alignment horizontal="center" vertical="center"/>
      <protection/>
    </xf>
    <xf numFmtId="0" fontId="9" fillId="0" borderId="0" xfId="59" applyNumberFormat="1" applyFont="1" applyFill="1" applyBorder="1" applyAlignment="1" quotePrefix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9" fontId="9" fillId="0" borderId="0" xfId="0" applyNumberFormat="1" applyFont="1" applyAlignment="1">
      <alignment vertical="center"/>
    </xf>
    <xf numFmtId="1" fontId="9" fillId="0" borderId="0" xfId="59" applyNumberFormat="1" applyFont="1" applyFill="1" applyBorder="1" applyAlignment="1">
      <alignment vertical="center"/>
      <protection/>
    </xf>
    <xf numFmtId="0" fontId="10" fillId="39" borderId="11" xfId="60" applyFont="1" applyFill="1" applyBorder="1" applyAlignment="1">
      <alignment horizontal="center"/>
      <protection/>
    </xf>
    <xf numFmtId="0" fontId="10" fillId="0" borderId="10" xfId="60" applyFont="1" applyFill="1" applyBorder="1" applyAlignment="1">
      <alignment horizontal="center" wrapText="1"/>
      <protection/>
    </xf>
    <xf numFmtId="3" fontId="9" fillId="0" borderId="10" xfId="59" applyNumberFormat="1" applyFont="1" applyFill="1" applyBorder="1" applyAlignment="1">
      <alignment horizontal="center"/>
      <protection/>
    </xf>
    <xf numFmtId="3" fontId="9" fillId="36" borderId="10" xfId="59" applyNumberFormat="1" applyFont="1" applyFill="1" applyBorder="1" applyAlignment="1">
      <alignment horizontal="center"/>
      <protection/>
    </xf>
    <xf numFmtId="3" fontId="10" fillId="0" borderId="10" xfId="60" applyNumberFormat="1" applyFont="1" applyFill="1" applyBorder="1" applyAlignment="1">
      <alignment horizontal="right" wrapText="1"/>
      <protection/>
    </xf>
    <xf numFmtId="3" fontId="9" fillId="0" borderId="0" xfId="59" applyNumberFormat="1" applyFont="1">
      <alignment/>
      <protection/>
    </xf>
    <xf numFmtId="3" fontId="9" fillId="0" borderId="10" xfId="59" applyNumberFormat="1" applyFont="1" applyBorder="1" applyAlignment="1">
      <alignment horizontal="center"/>
      <protection/>
    </xf>
    <xf numFmtId="3" fontId="9" fillId="36" borderId="10" xfId="59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21" fontId="10" fillId="0" borderId="0" xfId="0" applyNumberFormat="1" applyFont="1" applyFill="1" applyBorder="1" applyAlignment="1">
      <alignment vertical="center" wrapText="1"/>
    </xf>
    <xf numFmtId="0" fontId="9" fillId="0" borderId="12" xfId="59" applyFont="1" applyBorder="1">
      <alignment/>
      <protection/>
    </xf>
    <xf numFmtId="3" fontId="9" fillId="0" borderId="0" xfId="59" applyNumberFormat="1" applyFont="1" applyFill="1" applyBorder="1">
      <alignment/>
      <protection/>
    </xf>
    <xf numFmtId="0" fontId="0" fillId="0" borderId="10" xfId="59" applyFont="1" applyBorder="1">
      <alignment/>
      <protection/>
    </xf>
    <xf numFmtId="0" fontId="0" fillId="0" borderId="10" xfId="0" applyFont="1" applyBorder="1" applyAlignment="1">
      <alignment/>
    </xf>
    <xf numFmtId="0" fontId="5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Border="1">
      <alignment/>
      <protection/>
    </xf>
    <xf numFmtId="1" fontId="13" fillId="0" borderId="0" xfId="59" applyNumberFormat="1" applyFont="1" applyFill="1" applyBorder="1">
      <alignment/>
      <protection/>
    </xf>
    <xf numFmtId="0" fontId="9" fillId="0" borderId="0" xfId="59" applyFont="1" applyBorder="1" applyAlignment="1">
      <alignment vertical="center"/>
      <protection/>
    </xf>
    <xf numFmtId="1" fontId="11" fillId="0" borderId="0" xfId="59" applyNumberFormat="1" applyFont="1" applyFill="1" applyBorder="1" applyAlignment="1">
      <alignment vertical="center"/>
      <protection/>
    </xf>
    <xf numFmtId="0" fontId="5" fillId="0" borderId="0" xfId="59" applyFont="1" applyBorder="1">
      <alignment/>
      <protection/>
    </xf>
    <xf numFmtId="0" fontId="0" fillId="0" borderId="0" xfId="0" applyFont="1" applyAlignment="1">
      <alignment vertical="center"/>
    </xf>
    <xf numFmtId="0" fontId="11" fillId="34" borderId="1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vertical="center"/>
      <protection/>
    </xf>
    <xf numFmtId="0" fontId="13" fillId="0" borderId="0" xfId="59" applyFont="1" applyFill="1" applyBorder="1">
      <alignment/>
      <protection/>
    </xf>
    <xf numFmtId="0" fontId="13" fillId="37" borderId="10" xfId="59" applyFont="1" applyFill="1" applyBorder="1">
      <alignment/>
      <protection/>
    </xf>
    <xf numFmtId="3" fontId="9" fillId="36" borderId="13" xfId="59" applyNumberFormat="1" applyFont="1" applyFill="1" applyBorder="1">
      <alignment/>
      <protection/>
    </xf>
    <xf numFmtId="3" fontId="10" fillId="0" borderId="10" xfId="58" applyNumberFormat="1" applyFont="1" applyFill="1" applyBorder="1" applyAlignment="1">
      <alignment horizontal="right" wrapText="1"/>
      <protection/>
    </xf>
    <xf numFmtId="0" fontId="10" fillId="39" borderId="11" xfId="58" applyFont="1" applyFill="1" applyBorder="1" applyAlignment="1">
      <alignment horizontal="center"/>
      <protection/>
    </xf>
    <xf numFmtId="0" fontId="10" fillId="39" borderId="14" xfId="60" applyFont="1" applyFill="1" applyBorder="1" applyAlignment="1">
      <alignment horizontal="center"/>
      <protection/>
    </xf>
    <xf numFmtId="0" fontId="11" fillId="0" borderId="10" xfId="59" applyNumberFormat="1" applyFont="1" applyFill="1" applyBorder="1">
      <alignment/>
      <protection/>
    </xf>
    <xf numFmtId="0" fontId="11" fillId="0" borderId="10" xfId="59" applyFont="1" applyBorder="1">
      <alignment/>
      <protection/>
    </xf>
    <xf numFmtId="0" fontId="9" fillId="0" borderId="0" xfId="0" applyFont="1" applyAlignment="1">
      <alignment horizontal="right" wrapText="1"/>
    </xf>
    <xf numFmtId="0" fontId="9" fillId="0" borderId="0" xfId="59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8" fillId="0" borderId="0" xfId="59" applyFont="1" applyAlignment="1">
      <alignment horizontal="center"/>
      <protection/>
    </xf>
    <xf numFmtId="173" fontId="9" fillId="37" borderId="10" xfId="59" applyNumberFormat="1" applyFont="1" applyFill="1" applyBorder="1" applyAlignment="1">
      <alignment vertical="center"/>
      <protection/>
    </xf>
    <xf numFmtId="3" fontId="9" fillId="37" borderId="10" xfId="59" applyNumberFormat="1" applyFont="1" applyFill="1" applyBorder="1" applyAlignment="1" quotePrefix="1">
      <alignment vertical="center"/>
      <protection/>
    </xf>
    <xf numFmtId="0" fontId="13" fillId="34" borderId="10" xfId="59" applyFont="1" applyFill="1" applyBorder="1">
      <alignment/>
      <protection/>
    </xf>
    <xf numFmtId="0" fontId="11" fillId="38" borderId="10" xfId="0" applyFont="1" applyFill="1" applyBorder="1" applyAlignment="1">
      <alignment vertical="center" wrapText="1"/>
    </xf>
    <xf numFmtId="0" fontId="13" fillId="0" borderId="15" xfId="59" applyFont="1" applyBorder="1">
      <alignment/>
      <protection/>
    </xf>
    <xf numFmtId="0" fontId="5" fillId="0" borderId="15" xfId="59" applyFont="1" applyBorder="1">
      <alignment/>
      <protection/>
    </xf>
    <xf numFmtId="0" fontId="5" fillId="0" borderId="16" xfId="59" applyFont="1" applyBorder="1">
      <alignment/>
      <protection/>
    </xf>
    <xf numFmtId="0" fontId="9" fillId="0" borderId="17" xfId="59" applyFont="1" applyBorder="1" applyAlignment="1">
      <alignment vertical="center"/>
      <protection/>
    </xf>
    <xf numFmtId="0" fontId="9" fillId="33" borderId="18" xfId="59" applyFont="1" applyFill="1" applyBorder="1" applyAlignment="1">
      <alignment horizontal="center" vertical="center"/>
      <protection/>
    </xf>
    <xf numFmtId="0" fontId="9" fillId="33" borderId="19" xfId="59" applyFont="1" applyFill="1" applyBorder="1" applyAlignment="1">
      <alignment horizontal="center" vertical="center"/>
      <protection/>
    </xf>
    <xf numFmtId="3" fontId="9" fillId="37" borderId="18" xfId="59" applyNumberFormat="1" applyFont="1" applyFill="1" applyBorder="1" applyAlignment="1">
      <alignment vertical="center"/>
      <protection/>
    </xf>
    <xf numFmtId="3" fontId="9" fillId="36" borderId="18" xfId="59" applyNumberFormat="1" applyFont="1" applyFill="1" applyBorder="1" applyAlignment="1">
      <alignment vertical="center"/>
      <protection/>
    </xf>
    <xf numFmtId="3" fontId="9" fillId="0" borderId="20" xfId="59" applyNumberFormat="1" applyFont="1" applyFill="1" applyBorder="1" applyAlignment="1">
      <alignment vertical="center"/>
      <protection/>
    </xf>
    <xf numFmtId="0" fontId="9" fillId="0" borderId="17" xfId="59" applyFont="1" applyFill="1" applyBorder="1" applyAlignment="1">
      <alignment horizontal="center" vertical="center"/>
      <protection/>
    </xf>
    <xf numFmtId="0" fontId="9" fillId="0" borderId="20" xfId="59" applyFont="1" applyBorder="1" applyAlignment="1">
      <alignment vertical="center"/>
      <protection/>
    </xf>
    <xf numFmtId="0" fontId="5" fillId="0" borderId="17" xfId="59" applyFont="1" applyBorder="1">
      <alignment/>
      <protection/>
    </xf>
    <xf numFmtId="9" fontId="9" fillId="0" borderId="20" xfId="59" applyNumberFormat="1" applyFont="1" applyFill="1" applyBorder="1" applyAlignment="1">
      <alignment vertical="center"/>
      <protection/>
    </xf>
    <xf numFmtId="0" fontId="9" fillId="33" borderId="21" xfId="59" applyFont="1" applyFill="1" applyBorder="1" applyAlignment="1">
      <alignment horizontal="center" vertical="center"/>
      <protection/>
    </xf>
    <xf numFmtId="0" fontId="11" fillId="34" borderId="22" xfId="59" applyFont="1" applyFill="1" applyBorder="1" applyAlignment="1">
      <alignment vertical="center"/>
      <protection/>
    </xf>
    <xf numFmtId="0" fontId="9" fillId="0" borderId="12" xfId="59" applyFont="1" applyBorder="1" applyAlignment="1">
      <alignment vertical="center"/>
      <protection/>
    </xf>
    <xf numFmtId="9" fontId="9" fillId="0" borderId="23" xfId="59" applyNumberFormat="1" applyFont="1" applyFill="1" applyBorder="1" applyAlignment="1">
      <alignment vertical="center"/>
      <protection/>
    </xf>
    <xf numFmtId="0" fontId="9" fillId="0" borderId="15" xfId="59" applyFont="1" applyBorder="1" applyAlignment="1">
      <alignment vertical="center"/>
      <protection/>
    </xf>
    <xf numFmtId="1" fontId="9" fillId="0" borderId="16" xfId="59" applyNumberFormat="1" applyFont="1" applyBorder="1" applyAlignment="1">
      <alignment vertical="center"/>
      <protection/>
    </xf>
    <xf numFmtId="0" fontId="9" fillId="33" borderId="24" xfId="59" applyFont="1" applyFill="1" applyBorder="1" applyAlignment="1">
      <alignment horizontal="center" vertical="center"/>
      <protection/>
    </xf>
    <xf numFmtId="0" fontId="5" fillId="33" borderId="19" xfId="59" applyFont="1" applyFill="1" applyBorder="1">
      <alignment/>
      <protection/>
    </xf>
    <xf numFmtId="0" fontId="5" fillId="0" borderId="20" xfId="59" applyFont="1" applyBorder="1">
      <alignment/>
      <protection/>
    </xf>
    <xf numFmtId="0" fontId="5" fillId="33" borderId="19" xfId="59" applyFont="1" applyFill="1" applyBorder="1" applyAlignment="1">
      <alignment horizontal="center" vertical="center"/>
      <protection/>
    </xf>
    <xf numFmtId="0" fontId="9" fillId="33" borderId="25" xfId="59" applyFont="1" applyFill="1" applyBorder="1" applyAlignment="1">
      <alignment horizontal="center" vertical="center"/>
      <protection/>
    </xf>
    <xf numFmtId="0" fontId="9" fillId="33" borderId="13" xfId="59" applyFont="1" applyFill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5" fillId="34" borderId="10" xfId="59" applyFont="1" applyFill="1" applyBorder="1">
      <alignment/>
      <protection/>
    </xf>
    <xf numFmtId="1" fontId="5" fillId="37" borderId="10" xfId="59" applyNumberFormat="1" applyFont="1" applyFill="1" applyBorder="1" applyAlignment="1">
      <alignment horizontal="center"/>
      <protection/>
    </xf>
    <xf numFmtId="1" fontId="9" fillId="38" borderId="18" xfId="59" applyNumberFormat="1" applyFont="1" applyFill="1" applyBorder="1" applyAlignment="1">
      <alignment vertical="center"/>
      <protection/>
    </xf>
    <xf numFmtId="0" fontId="5" fillId="33" borderId="26" xfId="59" applyFont="1" applyFill="1" applyBorder="1">
      <alignment/>
      <protection/>
    </xf>
    <xf numFmtId="0" fontId="5" fillId="0" borderId="17" xfId="59" applyFont="1" applyFill="1" applyBorder="1" applyAlignment="1">
      <alignment horizontal="center" vertical="center"/>
      <protection/>
    </xf>
    <xf numFmtId="1" fontId="13" fillId="0" borderId="20" xfId="59" applyNumberFormat="1" applyFont="1" applyFill="1" applyBorder="1">
      <alignment/>
      <protection/>
    </xf>
    <xf numFmtId="0" fontId="5" fillId="33" borderId="27" xfId="59" applyFont="1" applyFill="1" applyBorder="1">
      <alignment/>
      <protection/>
    </xf>
    <xf numFmtId="0" fontId="5" fillId="0" borderId="12" xfId="59" applyFont="1" applyBorder="1">
      <alignment/>
      <protection/>
    </xf>
    <xf numFmtId="9" fontId="9" fillId="0" borderId="0" xfId="0" applyNumberFormat="1" applyFont="1" applyFill="1" applyBorder="1" applyAlignment="1">
      <alignment horizontal="center" vertical="center"/>
    </xf>
    <xf numFmtId="0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" fontId="9" fillId="0" borderId="0" xfId="59" applyNumberFormat="1" applyFont="1" applyBorder="1" applyAlignment="1">
      <alignment vertical="center"/>
      <protection/>
    </xf>
    <xf numFmtId="0" fontId="11" fillId="38" borderId="28" xfId="59" applyFont="1" applyFill="1" applyBorder="1" applyAlignment="1">
      <alignment vertical="center"/>
      <protection/>
    </xf>
    <xf numFmtId="0" fontId="5" fillId="38" borderId="28" xfId="59" applyNumberFormat="1" applyFont="1" applyFill="1" applyBorder="1" applyAlignment="1">
      <alignment horizontal="center"/>
      <protection/>
    </xf>
    <xf numFmtId="0" fontId="5" fillId="38" borderId="29" xfId="59" applyNumberFormat="1" applyFont="1" applyFill="1" applyBorder="1" applyAlignment="1">
      <alignment horizontal="center"/>
      <protection/>
    </xf>
    <xf numFmtId="1" fontId="9" fillId="34" borderId="10" xfId="59" applyNumberFormat="1" applyFont="1" applyFill="1" applyBorder="1" applyAlignment="1">
      <alignment horizontal="center" vertical="center"/>
      <protection/>
    </xf>
    <xf numFmtId="1" fontId="9" fillId="38" borderId="28" xfId="59" applyNumberFormat="1" applyFont="1" applyFill="1" applyBorder="1" applyAlignment="1">
      <alignment horizontal="center" vertical="center"/>
      <protection/>
    </xf>
    <xf numFmtId="1" fontId="13" fillId="34" borderId="10" xfId="59" applyNumberFormat="1" applyFont="1" applyFill="1" applyBorder="1" applyAlignment="1">
      <alignment horizontal="center"/>
      <protection/>
    </xf>
    <xf numFmtId="0" fontId="13" fillId="38" borderId="22" xfId="59" applyFont="1" applyFill="1" applyBorder="1">
      <alignment/>
      <protection/>
    </xf>
    <xf numFmtId="1" fontId="13" fillId="38" borderId="30" xfId="59" applyNumberFormat="1" applyFont="1" applyFill="1" applyBorder="1">
      <alignment/>
      <protection/>
    </xf>
    <xf numFmtId="1" fontId="13" fillId="34" borderId="18" xfId="59" applyNumberFormat="1" applyFont="1" applyFill="1" applyBorder="1">
      <alignment/>
      <protection/>
    </xf>
    <xf numFmtId="1" fontId="5" fillId="34" borderId="18" xfId="59" applyNumberFormat="1" applyFont="1" applyFill="1" applyBorder="1">
      <alignment/>
      <protection/>
    </xf>
    <xf numFmtId="0" fontId="5" fillId="38" borderId="18" xfId="59" applyFont="1" applyFill="1" applyBorder="1">
      <alignment/>
      <protection/>
    </xf>
    <xf numFmtId="167" fontId="11" fillId="38" borderId="22" xfId="59" applyNumberFormat="1" applyFont="1" applyFill="1" applyBorder="1" applyAlignment="1">
      <alignment vertical="center"/>
      <protection/>
    </xf>
    <xf numFmtId="0" fontId="13" fillId="0" borderId="22" xfId="59" applyFont="1" applyBorder="1" applyAlignment="1">
      <alignment horizontal="center"/>
      <protection/>
    </xf>
    <xf numFmtId="0" fontId="11" fillId="0" borderId="31" xfId="59" applyFont="1" applyBorder="1" applyAlignment="1">
      <alignment vertical="center"/>
      <protection/>
    </xf>
    <xf numFmtId="0" fontId="13" fillId="0" borderId="10" xfId="59" applyFont="1" applyFill="1" applyBorder="1" applyAlignment="1">
      <alignment horizontal="center"/>
      <protection/>
    </xf>
    <xf numFmtId="0" fontId="13" fillId="0" borderId="32" xfId="59" applyFont="1" applyFill="1" applyBorder="1" applyAlignment="1">
      <alignment horizontal="center"/>
      <protection/>
    </xf>
    <xf numFmtId="0" fontId="11" fillId="38" borderId="33" xfId="59" applyFont="1" applyFill="1" applyBorder="1" applyAlignment="1">
      <alignment vertical="center"/>
      <protection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34" xfId="59" applyFont="1" applyBorder="1" applyAlignment="1">
      <alignment horizontal="center" vertical="center"/>
      <protection/>
    </xf>
    <xf numFmtId="0" fontId="11" fillId="0" borderId="35" xfId="59" applyFont="1" applyBorder="1" applyAlignment="1">
      <alignment horizontal="center" vertical="center"/>
      <protection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0" xfId="59" applyNumberFormat="1" applyFont="1" applyFill="1" applyBorder="1" applyAlignment="1">
      <alignment horizontal="center" wrapText="1"/>
      <protection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14" fillId="0" borderId="34" xfId="59" applyFont="1" applyBorder="1" applyAlignment="1">
      <alignment horizontal="left"/>
      <protection/>
    </xf>
    <xf numFmtId="0" fontId="14" fillId="0" borderId="38" xfId="59" applyFont="1" applyBorder="1" applyAlignment="1">
      <alignment horizontal="left"/>
      <protection/>
    </xf>
    <xf numFmtId="0" fontId="14" fillId="0" borderId="35" xfId="59" applyFont="1" applyBorder="1" applyAlignment="1">
      <alignment horizontal="left"/>
      <protection/>
    </xf>
    <xf numFmtId="0" fontId="16" fillId="0" borderId="32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4 2 Officer Calls New Beat" xfId="57"/>
    <cellStyle name="Normal_Call for Service Data" xfId="58"/>
    <cellStyle name="Normal_CFS Table_Crosstab" xfId="59"/>
    <cellStyle name="Normal_Two Officer Calls &amp; 41 Total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Dispatched Calls</a:t>
            </a:r>
          </a:p>
        </c:rich>
      </c:tx>
      <c:layout>
        <c:manualLayout>
          <c:xMode val="factor"/>
          <c:yMode val="factor"/>
          <c:x val="-0.320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75"/>
          <c:w val="0.854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'Workload Data'!$C$12:$H$12</c:f>
              <c:strCache>
                <c:ptCount val="1"/>
                <c:pt idx="0">
                  <c:v>1 2 3 4 5 6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'Workload Data'!$C$13:$H$13</c:f>
              <c:numCache>
                <c:ptCount val="6"/>
                <c:pt idx="0">
                  <c:v>34321</c:v>
                </c:pt>
                <c:pt idx="1">
                  <c:v>31017</c:v>
                </c:pt>
                <c:pt idx="2">
                  <c:v>31542</c:v>
                </c:pt>
                <c:pt idx="3">
                  <c:v>36436</c:v>
                </c:pt>
                <c:pt idx="4">
                  <c:v>39656</c:v>
                </c:pt>
                <c:pt idx="5">
                  <c:v>30128</c:v>
                </c:pt>
              </c:numCache>
            </c:numRef>
          </c:val>
        </c:ser>
        <c:axId val="32541772"/>
        <c:axId val="24440493"/>
      </c:bar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0493"/>
        <c:crosses val="autoZero"/>
        <c:auto val="1"/>
        <c:lblOffset val="100"/>
        <c:tickLblSkip val="1"/>
        <c:noMultiLvlLbl val="0"/>
      </c:catAx>
      <c:valAx>
        <c:axId val="24440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17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Personnel Allocation - Adjusted vs. Current Staffing</a:t>
            </a:r>
          </a:p>
        </c:rich>
      </c:tx>
      <c:layout>
        <c:manualLayout>
          <c:xMode val="factor"/>
          <c:yMode val="factor"/>
          <c:x val="-0.113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37"/>
          <c:w val="0.925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'Workload Data'!$C$12:$H$12</c:f>
              <c:strCache>
                <c:ptCount val="1"/>
                <c:pt idx="0">
                  <c:v>1 2 3 4 5 6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'Workload Data'!$C$12:$H$12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'Workload Data'!$C$31:$H$31</c:f>
              <c:numCache>
                <c:ptCount val="6"/>
                <c:pt idx="0">
                  <c:v>109.07889049331772</c:v>
                </c:pt>
                <c:pt idx="1">
                  <c:v>92.5445165002913</c:v>
                </c:pt>
                <c:pt idx="2">
                  <c:v>99.41405120168346</c:v>
                </c:pt>
                <c:pt idx="3">
                  <c:v>110.82897479524794</c:v>
                </c:pt>
                <c:pt idx="4">
                  <c:v>140.7110901614705</c:v>
                </c:pt>
                <c:pt idx="5">
                  <c:v>91.4224768479891</c:v>
                </c:pt>
              </c:numCache>
            </c:numRef>
          </c:val>
        </c:ser>
        <c:ser>
          <c:idx val="1"/>
          <c:order val="1"/>
          <c:tx>
            <c:strRef>
              <c:f>'Workload Data'!$C$12:$H$12</c:f>
              <c:strCache>
                <c:ptCount val="1"/>
                <c:pt idx="0">
                  <c:v>1 2 3 4 5 6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'Workload Data'!$C$25:$H$25</c:f>
              <c:numCache>
                <c:ptCount val="6"/>
                <c:pt idx="0">
                  <c:v>106</c:v>
                </c:pt>
                <c:pt idx="1">
                  <c:v>85</c:v>
                </c:pt>
                <c:pt idx="2">
                  <c:v>102</c:v>
                </c:pt>
                <c:pt idx="3">
                  <c:v>132</c:v>
                </c:pt>
                <c:pt idx="4">
                  <c:v>166</c:v>
                </c:pt>
                <c:pt idx="5">
                  <c:v>93</c:v>
                </c:pt>
              </c:numCache>
            </c:numRef>
          </c:val>
        </c:ser>
        <c:axId val="18637846"/>
        <c:axId val="33522887"/>
      </c:bar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887"/>
        <c:crosses val="autoZero"/>
        <c:auto val="1"/>
        <c:lblOffset val="100"/>
        <c:tickLblSkip val="1"/>
        <c:noMultiLvlLbl val="0"/>
      </c:catAx>
      <c:valAx>
        <c:axId val="33522887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378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Part 1 Crime</a:t>
            </a:r>
          </a:p>
        </c:rich>
      </c:tx>
      <c:layout>
        <c:manualLayout>
          <c:xMode val="factor"/>
          <c:yMode val="factor"/>
          <c:x val="-0.339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1"/>
          <c:w val="0.848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'Workload Data'!$C$12:$H$12</c:f>
              <c:strCache>
                <c:ptCount val="1"/>
                <c:pt idx="0">
                  <c:v>1 2 3 4 5 6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7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-5400000" anchor="ctr"/>
              <a:lstStyle/>
              <a:p>
                <a:pPr algn="ctr">
                  <a:def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'Workload Data'!$C$12:$H$12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'Workload Data'!$C$20:$H$20</c:f>
              <c:numCache>
                <c:ptCount val="6"/>
                <c:pt idx="0">
                  <c:v>0.16295161370039046</c:v>
                </c:pt>
                <c:pt idx="1">
                  <c:v>0.14698759452379775</c:v>
                </c:pt>
                <c:pt idx="2">
                  <c:v>0.14866801759501805</c:v>
                </c:pt>
                <c:pt idx="3">
                  <c:v>0.16433549152374832</c:v>
                </c:pt>
                <c:pt idx="4">
                  <c:v>0.23654425937824347</c:v>
                </c:pt>
                <c:pt idx="5">
                  <c:v>0.14051302327880197</c:v>
                </c:pt>
              </c:numCache>
            </c:numRef>
          </c:val>
        </c:ser>
        <c:axId val="33270528"/>
        <c:axId val="30999297"/>
      </c:bar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9297"/>
        <c:crosses val="autoZero"/>
        <c:auto val="1"/>
        <c:lblOffset val="100"/>
        <c:tickLblSkip val="1"/>
        <c:noMultiLvlLbl val="0"/>
      </c:catAx>
      <c:valAx>
        <c:axId val="30999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0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Two Officer Incidents by Zone</a:t>
            </a:r>
          </a:p>
        </c:rich>
      </c:tx>
      <c:layout>
        <c:manualLayout>
          <c:xMode val="factor"/>
          <c:yMode val="factor"/>
          <c:x val="-0.271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15"/>
          <c:w val="0.884"/>
          <c:h val="0.79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'Workload Data'!$C$12:$H$12</c:f>
              <c:strCache>
                <c:ptCount val="1"/>
                <c:pt idx="0">
                  <c:v>1 2 3 4 5 6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'Workload Data'!$C$14:$H$14</c:f>
              <c:numCache>
                <c:ptCount val="6"/>
                <c:pt idx="0">
                  <c:v>12996</c:v>
                </c:pt>
                <c:pt idx="1">
                  <c:v>3534</c:v>
                </c:pt>
                <c:pt idx="2">
                  <c:v>10529</c:v>
                </c:pt>
                <c:pt idx="3">
                  <c:v>11362</c:v>
                </c:pt>
                <c:pt idx="4">
                  <c:v>10559</c:v>
                </c:pt>
                <c:pt idx="5">
                  <c:v>7193</c:v>
                </c:pt>
              </c:numCache>
            </c:numRef>
          </c:val>
        </c:ser>
        <c:gapWidth val="100"/>
        <c:axId val="10558218"/>
        <c:axId val="27915099"/>
      </c:bar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5099"/>
        <c:crosses val="autoZero"/>
        <c:auto val="1"/>
        <c:lblOffset val="100"/>
        <c:tickLblSkip val="1"/>
        <c:noMultiLvlLbl val="0"/>
      </c:catAx>
      <c:valAx>
        <c:axId val="27915099"/>
        <c:scaling>
          <c:orientation val="minMax"/>
          <c:max val="1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8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41's by Zone</a:t>
            </a:r>
          </a:p>
        </c:rich>
      </c:tx>
      <c:layout>
        <c:manualLayout>
          <c:xMode val="factor"/>
          <c:yMode val="factor"/>
          <c:x val="-0.37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925"/>
          <c:w val="0.892"/>
          <c:h val="0.872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'Workload Data'!$C$12:$H$12</c:f>
              <c:strCache>
                <c:ptCount val="1"/>
                <c:pt idx="0">
                  <c:v>1 2 3 4 5 6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'Workload Data'!$C$15:$H$15</c:f>
              <c:numCache>
                <c:ptCount val="6"/>
                <c:pt idx="0">
                  <c:v>1719</c:v>
                </c:pt>
                <c:pt idx="1">
                  <c:v>4614</c:v>
                </c:pt>
                <c:pt idx="2">
                  <c:v>2575</c:v>
                </c:pt>
                <c:pt idx="3">
                  <c:v>2365</c:v>
                </c:pt>
                <c:pt idx="4">
                  <c:v>5691</c:v>
                </c:pt>
                <c:pt idx="5">
                  <c:v>2674</c:v>
                </c:pt>
              </c:numCache>
            </c:numRef>
          </c:val>
        </c:ser>
        <c:axId val="49909300"/>
        <c:axId val="46530517"/>
      </c:bar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  <c:max val="1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9300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1</xdr:col>
      <xdr:colOff>1857375</xdr:colOff>
      <xdr:row>7</xdr:row>
      <xdr:rowOff>266700</xdr:rowOff>
    </xdr:to>
    <xdr:pic>
      <xdr:nvPicPr>
        <xdr:cNvPr id="1" name="Picture 9" descr="APDPatch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2009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34</xdr:row>
      <xdr:rowOff>76200</xdr:rowOff>
    </xdr:from>
    <xdr:to>
      <xdr:col>13</xdr:col>
      <xdr:colOff>228600</xdr:colOff>
      <xdr:row>69</xdr:row>
      <xdr:rowOff>28575</xdr:rowOff>
    </xdr:to>
    <xdr:graphicFrame>
      <xdr:nvGraphicFramePr>
        <xdr:cNvPr id="1" name="Chart 2049"/>
        <xdr:cNvGraphicFramePr/>
      </xdr:nvGraphicFramePr>
      <xdr:xfrm>
        <a:off x="161925" y="5581650"/>
        <a:ext cx="79914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114300</xdr:rowOff>
    </xdr:from>
    <xdr:to>
      <xdr:col>13</xdr:col>
      <xdr:colOff>200025</xdr:colOff>
      <xdr:row>33</xdr:row>
      <xdr:rowOff>123825</xdr:rowOff>
    </xdr:to>
    <xdr:graphicFrame>
      <xdr:nvGraphicFramePr>
        <xdr:cNvPr id="2" name="Chart 2050"/>
        <xdr:cNvGraphicFramePr/>
      </xdr:nvGraphicFramePr>
      <xdr:xfrm>
        <a:off x="114300" y="114300"/>
        <a:ext cx="8010525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70</xdr:row>
      <xdr:rowOff>123825</xdr:rowOff>
    </xdr:from>
    <xdr:to>
      <xdr:col>13</xdr:col>
      <xdr:colOff>247650</xdr:colOff>
      <xdr:row>104</xdr:row>
      <xdr:rowOff>28575</xdr:rowOff>
    </xdr:to>
    <xdr:graphicFrame>
      <xdr:nvGraphicFramePr>
        <xdr:cNvPr id="3" name="Chart 2051"/>
        <xdr:cNvGraphicFramePr/>
      </xdr:nvGraphicFramePr>
      <xdr:xfrm>
        <a:off x="171450" y="11458575"/>
        <a:ext cx="8001000" cy="541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105</xdr:row>
      <xdr:rowOff>19050</xdr:rowOff>
    </xdr:from>
    <xdr:to>
      <xdr:col>13</xdr:col>
      <xdr:colOff>219075</xdr:colOff>
      <xdr:row>139</xdr:row>
      <xdr:rowOff>95250</xdr:rowOff>
    </xdr:to>
    <xdr:graphicFrame>
      <xdr:nvGraphicFramePr>
        <xdr:cNvPr id="4" name="Chart 2052"/>
        <xdr:cNvGraphicFramePr/>
      </xdr:nvGraphicFramePr>
      <xdr:xfrm>
        <a:off x="190500" y="17021175"/>
        <a:ext cx="7953375" cy="558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219075</xdr:colOff>
      <xdr:row>142</xdr:row>
      <xdr:rowOff>19050</xdr:rowOff>
    </xdr:from>
    <xdr:to>
      <xdr:col>13</xdr:col>
      <xdr:colOff>285750</xdr:colOff>
      <xdr:row>175</xdr:row>
      <xdr:rowOff>47625</xdr:rowOff>
    </xdr:to>
    <xdr:graphicFrame>
      <xdr:nvGraphicFramePr>
        <xdr:cNvPr id="5" name="Chart 2053"/>
        <xdr:cNvGraphicFramePr/>
      </xdr:nvGraphicFramePr>
      <xdr:xfrm>
        <a:off x="219075" y="23012400"/>
        <a:ext cx="7991475" cy="5372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bl_Incident_Crosst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load Allocation by Zone"/>
    </sheetNames>
    <sheetDataSet>
      <sheetData sheetId="0">
        <row r="1">
          <cell r="A1" t="str">
            <v>ZONE</v>
          </cell>
          <cell r="C1" t="str">
            <v>Total Incidents</v>
          </cell>
          <cell r="D1" t="str">
            <v>21</v>
          </cell>
          <cell r="E1" t="str">
            <v>24</v>
          </cell>
          <cell r="F1" t="str">
            <v>25</v>
          </cell>
          <cell r="G1" t="str">
            <v>29</v>
          </cell>
          <cell r="H1" t="str">
            <v>29/69</v>
          </cell>
          <cell r="I1" t="str">
            <v>32</v>
          </cell>
          <cell r="J1" t="str">
            <v>36</v>
          </cell>
          <cell r="K1" t="str">
            <v>38</v>
          </cell>
          <cell r="L1" t="str">
            <v>44</v>
          </cell>
        </row>
        <row r="2">
          <cell r="A2" t="str">
            <v>01</v>
          </cell>
          <cell r="C2">
            <v>27501</v>
          </cell>
          <cell r="D2">
            <v>35</v>
          </cell>
          <cell r="E2">
            <v>394</v>
          </cell>
          <cell r="F2">
            <v>1039</v>
          </cell>
          <cell r="G2">
            <v>17305</v>
          </cell>
          <cell r="H2">
            <v>2480</v>
          </cell>
          <cell r="I2">
            <v>246</v>
          </cell>
          <cell r="J2">
            <v>5</v>
          </cell>
          <cell r="K2">
            <v>4042</v>
          </cell>
          <cell r="L2">
            <v>45</v>
          </cell>
        </row>
        <row r="3">
          <cell r="A3" t="str">
            <v>02</v>
          </cell>
          <cell r="C3">
            <v>8175</v>
          </cell>
          <cell r="D3">
            <v>20</v>
          </cell>
          <cell r="E3">
            <v>171</v>
          </cell>
          <cell r="F3">
            <v>463</v>
          </cell>
          <cell r="G3">
            <v>5575</v>
          </cell>
          <cell r="H3">
            <v>256</v>
          </cell>
          <cell r="I3">
            <v>253</v>
          </cell>
          <cell r="J3">
            <v>13</v>
          </cell>
          <cell r="K3">
            <v>455</v>
          </cell>
          <cell r="L3">
            <v>20</v>
          </cell>
        </row>
        <row r="4">
          <cell r="A4" t="str">
            <v>03</v>
          </cell>
          <cell r="C4">
            <v>28245</v>
          </cell>
          <cell r="D4">
            <v>34</v>
          </cell>
          <cell r="E4">
            <v>368</v>
          </cell>
          <cell r="F4">
            <v>1379</v>
          </cell>
          <cell r="G4">
            <v>17107</v>
          </cell>
          <cell r="H4">
            <v>2468</v>
          </cell>
          <cell r="I4">
            <v>294</v>
          </cell>
          <cell r="J4">
            <v>26</v>
          </cell>
          <cell r="K4">
            <v>4334</v>
          </cell>
          <cell r="L4">
            <v>58</v>
          </cell>
        </row>
        <row r="5">
          <cell r="A5" t="str">
            <v>04</v>
          </cell>
          <cell r="C5">
            <v>19262</v>
          </cell>
          <cell r="D5">
            <v>21</v>
          </cell>
          <cell r="E5">
            <v>353</v>
          </cell>
          <cell r="F5">
            <v>955</v>
          </cell>
          <cell r="G5">
            <v>12731</v>
          </cell>
          <cell r="H5">
            <v>1250</v>
          </cell>
          <cell r="I5">
            <v>296</v>
          </cell>
          <cell r="J5">
            <v>17</v>
          </cell>
          <cell r="K5">
            <v>2047</v>
          </cell>
          <cell r="L5">
            <v>49</v>
          </cell>
        </row>
        <row r="6">
          <cell r="A6" t="str">
            <v>05</v>
          </cell>
          <cell r="C6">
            <v>20482</v>
          </cell>
          <cell r="D6">
            <v>21</v>
          </cell>
          <cell r="E6">
            <v>524</v>
          </cell>
          <cell r="F6">
            <v>502</v>
          </cell>
          <cell r="G6">
            <v>13219</v>
          </cell>
          <cell r="H6">
            <v>835</v>
          </cell>
          <cell r="I6">
            <v>184</v>
          </cell>
          <cell r="J6">
            <v>11</v>
          </cell>
          <cell r="K6">
            <v>3790</v>
          </cell>
          <cell r="L6">
            <v>76</v>
          </cell>
        </row>
        <row r="7">
          <cell r="A7" t="str">
            <v>06</v>
          </cell>
          <cell r="C7">
            <v>11319</v>
          </cell>
          <cell r="D7">
            <v>12</v>
          </cell>
          <cell r="E7">
            <v>244</v>
          </cell>
          <cell r="F7">
            <v>556</v>
          </cell>
          <cell r="G7">
            <v>7094</v>
          </cell>
          <cell r="H7">
            <v>577</v>
          </cell>
          <cell r="I7">
            <v>223</v>
          </cell>
          <cell r="J7">
            <v>5</v>
          </cell>
          <cell r="K7">
            <v>1616</v>
          </cell>
          <cell r="L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72"/>
  <sheetViews>
    <sheetView tabSelected="1" view="pageBreakPreview" zoomScale="60" zoomScalePageLayoutView="0" workbookViewId="0" topLeftCell="A1">
      <selection activeCell="C15" sqref="C15"/>
    </sheetView>
  </sheetViews>
  <sheetFormatPr defaultColWidth="9.140625" defaultRowHeight="12.75"/>
  <cols>
    <col min="1" max="1" width="3.7109375" style="1" customWidth="1"/>
    <col min="2" max="2" width="38.00390625" style="1" customWidth="1"/>
    <col min="3" max="3" width="13.140625" style="1" customWidth="1"/>
    <col min="4" max="4" width="11.8515625" style="1" customWidth="1"/>
    <col min="5" max="6" width="10.421875" style="1" customWidth="1"/>
    <col min="7" max="7" width="11.421875" style="1" customWidth="1"/>
    <col min="8" max="8" width="12.7109375" style="1" customWidth="1"/>
    <col min="9" max="9" width="3.00390625" style="1" customWidth="1"/>
    <col min="10" max="10" width="11.7109375" style="1" customWidth="1"/>
    <col min="11" max="16384" width="9.140625" style="1" customWidth="1"/>
  </cols>
  <sheetData>
    <row r="1" ht="15.75"/>
    <row r="2" ht="15.75"/>
    <row r="3" ht="15.75"/>
    <row r="4" ht="15.75"/>
    <row r="5" spans="3:8" ht="30.75">
      <c r="C5" s="140" t="s">
        <v>14</v>
      </c>
      <c r="D5" s="140"/>
      <c r="E5" s="140"/>
      <c r="F5" s="140"/>
      <c r="G5" s="140"/>
      <c r="H5" s="140"/>
    </row>
    <row r="6" spans="3:8" ht="27" customHeight="1">
      <c r="C6" s="139" t="s">
        <v>15</v>
      </c>
      <c r="D6" s="139"/>
      <c r="E6" s="139"/>
      <c r="F6" s="139"/>
      <c r="G6" s="139"/>
      <c r="H6" s="139"/>
    </row>
    <row r="7" spans="3:8" ht="24" customHeight="1">
      <c r="C7" s="141" t="s">
        <v>69</v>
      </c>
      <c r="D7" s="141"/>
      <c r="E7" s="141"/>
      <c r="F7" s="141"/>
      <c r="G7" s="141"/>
      <c r="H7" s="141"/>
    </row>
    <row r="8" spans="3:8" ht="24" customHeight="1">
      <c r="C8" s="68"/>
      <c r="D8" s="68"/>
      <c r="E8" s="68"/>
      <c r="F8" s="68"/>
      <c r="G8" s="68"/>
      <c r="H8" s="68"/>
    </row>
    <row r="9" spans="3:8" ht="57" customHeight="1">
      <c r="C9" s="145" t="s">
        <v>88</v>
      </c>
      <c r="D9" s="146"/>
      <c r="E9" s="146"/>
      <c r="F9" s="146"/>
      <c r="G9" s="146"/>
      <c r="H9" s="147"/>
    </row>
    <row r="10" spans="3:8" ht="24" customHeight="1" thickBot="1">
      <c r="C10" s="68"/>
      <c r="D10" s="68"/>
      <c r="E10" s="68"/>
      <c r="F10" s="68"/>
      <c r="G10" s="68"/>
      <c r="H10" s="68"/>
    </row>
    <row r="11" spans="1:10" ht="16.5" thickBot="1">
      <c r="A11" s="142" t="s">
        <v>77</v>
      </c>
      <c r="B11" s="143"/>
      <c r="C11" s="144"/>
      <c r="D11" s="73" t="s">
        <v>89</v>
      </c>
      <c r="E11" s="74"/>
      <c r="F11" s="74"/>
      <c r="G11" s="74"/>
      <c r="H11" s="74"/>
      <c r="I11" s="74"/>
      <c r="J11" s="75"/>
    </row>
    <row r="12" spans="1:10" ht="15.75">
      <c r="A12" s="76"/>
      <c r="B12" s="97" t="s">
        <v>0</v>
      </c>
      <c r="C12" s="97">
        <v>1</v>
      </c>
      <c r="D12" s="25">
        <v>2</v>
      </c>
      <c r="E12" s="25">
        <v>3</v>
      </c>
      <c r="F12" s="25">
        <v>4</v>
      </c>
      <c r="G12" s="25">
        <v>5</v>
      </c>
      <c r="H12" s="25">
        <v>6</v>
      </c>
      <c r="I12" s="26"/>
      <c r="J12" s="77" t="s">
        <v>13</v>
      </c>
    </row>
    <row r="13" spans="1:10" ht="15.75">
      <c r="A13" s="78">
        <v>1</v>
      </c>
      <c r="B13" s="55" t="s">
        <v>70</v>
      </c>
      <c r="C13" s="21">
        <f>'Call for Service Data'!C3</f>
        <v>34321</v>
      </c>
      <c r="D13" s="21">
        <f>'Call for Service Data'!C4</f>
        <v>31017</v>
      </c>
      <c r="E13" s="21">
        <f>'Call for Service Data'!C5</f>
        <v>31542</v>
      </c>
      <c r="F13" s="21">
        <f>'Call for Service Data'!C6</f>
        <v>36436</v>
      </c>
      <c r="G13" s="21">
        <f>'Call for Service Data'!C7</f>
        <v>39656</v>
      </c>
      <c r="H13" s="21">
        <f>'Call for Service Data'!C8</f>
        <v>30128</v>
      </c>
      <c r="I13" s="51"/>
      <c r="J13" s="79">
        <f>SUM(C13:H13)</f>
        <v>203100</v>
      </c>
    </row>
    <row r="14" spans="1:10" ht="15.75">
      <c r="A14" s="78">
        <v>2</v>
      </c>
      <c r="B14" s="55" t="s">
        <v>75</v>
      </c>
      <c r="C14" s="22">
        <f>'Call for Service Data'!C12</f>
        <v>12996</v>
      </c>
      <c r="D14" s="22">
        <f>'Call for Service Data'!C13</f>
        <v>3534</v>
      </c>
      <c r="E14" s="22">
        <f>'Call for Service Data'!C14</f>
        <v>10529</v>
      </c>
      <c r="F14" s="22">
        <f>'Call for Service Data'!C15</f>
        <v>11362</v>
      </c>
      <c r="G14" s="22">
        <f>'Call for Service Data'!C16</f>
        <v>10559</v>
      </c>
      <c r="H14" s="22">
        <f>'Call for Service Data'!C17</f>
        <v>7193</v>
      </c>
      <c r="I14" s="51"/>
      <c r="J14" s="80">
        <f>SUM(C14:H14)</f>
        <v>56173</v>
      </c>
    </row>
    <row r="15" spans="1:10" ht="15.75">
      <c r="A15" s="78">
        <v>3</v>
      </c>
      <c r="B15" s="55" t="s">
        <v>37</v>
      </c>
      <c r="C15" s="70">
        <f>'Call for Service Data'!C21</f>
        <v>1719</v>
      </c>
      <c r="D15" s="70">
        <f>'Call for Service Data'!C22</f>
        <v>4614</v>
      </c>
      <c r="E15" s="70">
        <f>'Call for Service Data'!C23</f>
        <v>2575</v>
      </c>
      <c r="F15" s="70">
        <f>'Call for Service Data'!C24</f>
        <v>2365</v>
      </c>
      <c r="G15" s="70">
        <f>'Call for Service Data'!C25</f>
        <v>5691</v>
      </c>
      <c r="H15" s="70">
        <f>'Call for Service Data'!C26</f>
        <v>2674</v>
      </c>
      <c r="I15" s="51"/>
      <c r="J15" s="79">
        <f>SUM(C15:H15)</f>
        <v>19638</v>
      </c>
    </row>
    <row r="16" spans="1:10" ht="15.75">
      <c r="A16" s="78">
        <v>4</v>
      </c>
      <c r="B16" s="55" t="s">
        <v>76</v>
      </c>
      <c r="C16" s="23">
        <f aca="true" t="shared" si="0" ref="C16:H16">SUM(C12:C15)</f>
        <v>49037</v>
      </c>
      <c r="D16" s="23">
        <f t="shared" si="0"/>
        <v>39167</v>
      </c>
      <c r="E16" s="23">
        <f t="shared" si="0"/>
        <v>44649</v>
      </c>
      <c r="F16" s="23">
        <f t="shared" si="0"/>
        <v>50167</v>
      </c>
      <c r="G16" s="23">
        <f t="shared" si="0"/>
        <v>55911</v>
      </c>
      <c r="H16" s="23">
        <f t="shared" si="0"/>
        <v>40001</v>
      </c>
      <c r="I16" s="51"/>
      <c r="J16" s="80">
        <f>SUM(C16:H16)</f>
        <v>278932</v>
      </c>
    </row>
    <row r="17" spans="1:10" ht="15.75">
      <c r="A17" s="78">
        <v>5</v>
      </c>
      <c r="B17" s="55" t="s">
        <v>79</v>
      </c>
      <c r="C17" s="69">
        <f>C16/J16</f>
        <v>0.17580270460183844</v>
      </c>
      <c r="D17" s="69">
        <f>D16/J16</f>
        <v>0.1404177362224485</v>
      </c>
      <c r="E17" s="69">
        <f>E16/J16</f>
        <v>0.16007127185120387</v>
      </c>
      <c r="F17" s="69">
        <f>F16/J16</f>
        <v>0.17985387119441298</v>
      </c>
      <c r="G17" s="69">
        <f>G16/J16</f>
        <v>0.20044670385613697</v>
      </c>
      <c r="H17" s="69">
        <f>H16/J16</f>
        <v>0.14340771227395924</v>
      </c>
      <c r="I17" s="51"/>
      <c r="J17" s="81"/>
    </row>
    <row r="18" spans="1:10" ht="15.75">
      <c r="A18" s="82"/>
      <c r="B18" s="56"/>
      <c r="C18" s="24"/>
      <c r="D18" s="24"/>
      <c r="E18" s="24"/>
      <c r="F18" s="24"/>
      <c r="G18" s="24"/>
      <c r="H18" s="24"/>
      <c r="I18" s="20"/>
      <c r="J18" s="81"/>
    </row>
    <row r="19" spans="1:10" ht="15.75">
      <c r="A19" s="78">
        <v>5</v>
      </c>
      <c r="B19" s="55" t="s">
        <v>23</v>
      </c>
      <c r="C19" s="22">
        <f>'Call for Service Data'!H3</f>
        <v>3297</v>
      </c>
      <c r="D19" s="22">
        <f>'Call for Service Data'!H4</f>
        <v>2974</v>
      </c>
      <c r="E19" s="22">
        <f>'Call for Service Data'!H5</f>
        <v>3008</v>
      </c>
      <c r="F19" s="22">
        <f>'Call for Service Data'!H6</f>
        <v>3325</v>
      </c>
      <c r="G19" s="22">
        <f>'Call for Service Data'!H7</f>
        <v>4786</v>
      </c>
      <c r="H19" s="22">
        <f>'Call for Service Data'!H8</f>
        <v>2843</v>
      </c>
      <c r="I19" s="51"/>
      <c r="J19" s="80">
        <f>SUM(C19:H19)</f>
        <v>20233</v>
      </c>
    </row>
    <row r="20" spans="1:10" ht="15.75">
      <c r="A20" s="78">
        <v>7</v>
      </c>
      <c r="B20" s="55" t="s">
        <v>79</v>
      </c>
      <c r="C20" s="69">
        <f>C19/J19</f>
        <v>0.16295161370039046</v>
      </c>
      <c r="D20" s="69">
        <f>D19/J19</f>
        <v>0.14698759452379775</v>
      </c>
      <c r="E20" s="69">
        <f>E19/J19</f>
        <v>0.14866801759501805</v>
      </c>
      <c r="F20" s="69">
        <f>F19/J19</f>
        <v>0.16433549152374832</v>
      </c>
      <c r="G20" s="69">
        <f>G19/J19</f>
        <v>0.23654425937824347</v>
      </c>
      <c r="H20" s="69">
        <f>H19/J19</f>
        <v>0.14051302327880197</v>
      </c>
      <c r="I20" s="51"/>
      <c r="J20" s="83"/>
    </row>
    <row r="21" spans="1:10" ht="15.75">
      <c r="A21" s="84"/>
      <c r="B21" s="53"/>
      <c r="C21" s="53"/>
      <c r="D21" s="53"/>
      <c r="E21" s="53"/>
      <c r="F21" s="53"/>
      <c r="G21" s="53"/>
      <c r="H21" s="53"/>
      <c r="I21" s="51"/>
      <c r="J21" s="85"/>
    </row>
    <row r="22" spans="1:10" ht="16.5" thickBot="1">
      <c r="A22" s="86">
        <v>8</v>
      </c>
      <c r="B22" s="87" t="s">
        <v>80</v>
      </c>
      <c r="C22" s="124">
        <f aca="true" t="shared" si="1" ref="C22:H22">(C17+C20)/2</f>
        <v>0.16937715915111445</v>
      </c>
      <c r="D22" s="124">
        <f t="shared" si="1"/>
        <v>0.14370266537312312</v>
      </c>
      <c r="E22" s="124">
        <f t="shared" si="1"/>
        <v>0.15436964472311096</v>
      </c>
      <c r="F22" s="124">
        <f t="shared" si="1"/>
        <v>0.17209468135908065</v>
      </c>
      <c r="G22" s="124">
        <f t="shared" si="1"/>
        <v>0.21849548161719023</v>
      </c>
      <c r="H22" s="124">
        <f t="shared" si="1"/>
        <v>0.1419603677763806</v>
      </c>
      <c r="I22" s="88"/>
      <c r="J22" s="89"/>
    </row>
    <row r="23" spans="9:10" ht="16.5" thickBot="1">
      <c r="I23" s="19"/>
      <c r="J23" s="33"/>
    </row>
    <row r="24" spans="1:10" ht="16.5" thickBot="1">
      <c r="A24" s="131" t="s">
        <v>78</v>
      </c>
      <c r="B24" s="132"/>
      <c r="C24" s="126"/>
      <c r="D24" s="74"/>
      <c r="E24" s="74"/>
      <c r="F24" s="74"/>
      <c r="G24" s="74"/>
      <c r="H24" s="74"/>
      <c r="I24" s="90"/>
      <c r="J24" s="91"/>
    </row>
    <row r="25" spans="1:10" ht="15.75">
      <c r="A25" s="96">
        <v>9</v>
      </c>
      <c r="B25" s="129" t="s">
        <v>90</v>
      </c>
      <c r="C25" s="114">
        <v>106</v>
      </c>
      <c r="D25" s="114">
        <v>85</v>
      </c>
      <c r="E25" s="114">
        <v>102</v>
      </c>
      <c r="F25" s="114">
        <v>132</v>
      </c>
      <c r="G25" s="115">
        <v>166</v>
      </c>
      <c r="H25" s="114">
        <v>93</v>
      </c>
      <c r="I25" s="53"/>
      <c r="J25" s="123">
        <f>SUM(C25:H25)</f>
        <v>684</v>
      </c>
    </row>
    <row r="26" spans="1:10" s="49" customFormat="1" ht="15.75">
      <c r="A26" s="93">
        <v>10</v>
      </c>
      <c r="B26" s="71" t="s">
        <v>81</v>
      </c>
      <c r="C26" s="127">
        <v>0</v>
      </c>
      <c r="D26" s="127">
        <v>0</v>
      </c>
      <c r="E26" s="127">
        <v>0</v>
      </c>
      <c r="F26" s="127">
        <v>5</v>
      </c>
      <c r="G26" s="128">
        <v>35</v>
      </c>
      <c r="H26" s="127">
        <v>0</v>
      </c>
      <c r="J26" s="99">
        <f>SUM(C26:H26)</f>
        <v>40</v>
      </c>
    </row>
    <row r="27" spans="1:10" ht="15.75">
      <c r="A27" s="78">
        <v>11</v>
      </c>
      <c r="B27" s="72" t="s">
        <v>82</v>
      </c>
      <c r="C27" s="28">
        <f aca="true" t="shared" si="2" ref="C27:H27">C25-C26</f>
        <v>106</v>
      </c>
      <c r="D27" s="28">
        <f t="shared" si="2"/>
        <v>85</v>
      </c>
      <c r="E27" s="28">
        <f t="shared" si="2"/>
        <v>102</v>
      </c>
      <c r="F27" s="28">
        <f t="shared" si="2"/>
        <v>127</v>
      </c>
      <c r="G27" s="28">
        <f t="shared" si="2"/>
        <v>131</v>
      </c>
      <c r="H27" s="28">
        <f t="shared" si="2"/>
        <v>93</v>
      </c>
      <c r="I27" s="51"/>
      <c r="J27" s="101">
        <f>SUM(C27:H27)</f>
        <v>644</v>
      </c>
    </row>
    <row r="28" spans="1:10" ht="15.75">
      <c r="A28" s="84"/>
      <c r="B28" s="53"/>
      <c r="C28" s="53"/>
      <c r="D28" s="53"/>
      <c r="E28" s="53"/>
      <c r="F28" s="53"/>
      <c r="G28" s="53"/>
      <c r="H28" s="53"/>
      <c r="I28" s="53"/>
      <c r="J28" s="94"/>
    </row>
    <row r="29" spans="1:10" ht="15.75">
      <c r="A29" s="95">
        <v>12</v>
      </c>
      <c r="B29" s="71"/>
      <c r="C29" s="116"/>
      <c r="D29" s="116"/>
      <c r="E29" s="116"/>
      <c r="F29" s="116"/>
      <c r="G29" s="116"/>
      <c r="H29" s="116"/>
      <c r="I29" s="53"/>
      <c r="J29" s="122"/>
    </row>
    <row r="30" spans="1:10" ht="15.75">
      <c r="A30" s="84"/>
      <c r="B30" s="53"/>
      <c r="C30" s="53"/>
      <c r="D30" s="53"/>
      <c r="E30" s="53"/>
      <c r="F30" s="53"/>
      <c r="G30" s="53"/>
      <c r="H30" s="53"/>
      <c r="I30" s="53"/>
      <c r="J30" s="94"/>
    </row>
    <row r="31" spans="1:10" ht="15.75">
      <c r="A31" s="92">
        <v>13</v>
      </c>
      <c r="B31" s="113" t="s">
        <v>41</v>
      </c>
      <c r="C31" s="117">
        <f>J27*C22</f>
        <v>109.07889049331772</v>
      </c>
      <c r="D31" s="117">
        <f>J27*D22</f>
        <v>92.5445165002913</v>
      </c>
      <c r="E31" s="117">
        <f>J27*E22</f>
        <v>99.41405120168346</v>
      </c>
      <c r="F31" s="117">
        <f>J27*F22</f>
        <v>110.82897479524794</v>
      </c>
      <c r="G31" s="117">
        <f>J27*G22</f>
        <v>140.7110901614705</v>
      </c>
      <c r="H31" s="117">
        <f>J27*H22</f>
        <v>91.4224768479891</v>
      </c>
      <c r="I31" s="112"/>
      <c r="J31" s="101">
        <f>SUM(C31:H31)</f>
        <v>644.0000000000001</v>
      </c>
    </row>
    <row r="32" spans="1:10" ht="15.75">
      <c r="A32" s="102">
        <v>14</v>
      </c>
      <c r="B32" s="71" t="s">
        <v>13</v>
      </c>
      <c r="C32" s="118">
        <f aca="true" t="shared" si="3" ref="C32:H32">C31+C26</f>
        <v>109.07889049331772</v>
      </c>
      <c r="D32" s="118">
        <f t="shared" si="3"/>
        <v>92.5445165002913</v>
      </c>
      <c r="E32" s="118">
        <f t="shared" si="3"/>
        <v>99.41405120168346</v>
      </c>
      <c r="F32" s="118">
        <f t="shared" si="3"/>
        <v>115.82897479524794</v>
      </c>
      <c r="G32" s="118">
        <f t="shared" si="3"/>
        <v>175.7110901614705</v>
      </c>
      <c r="H32" s="118">
        <f t="shared" si="3"/>
        <v>91.4224768479891</v>
      </c>
      <c r="I32" s="53"/>
      <c r="J32" s="121">
        <f>SUM(C32:H32)</f>
        <v>684.0000000000001</v>
      </c>
    </row>
    <row r="33" spans="1:10" ht="15.75">
      <c r="A33" s="84"/>
      <c r="B33" s="53"/>
      <c r="C33" s="53"/>
      <c r="D33" s="53"/>
      <c r="E33" s="53"/>
      <c r="F33" s="53"/>
      <c r="G33" s="53"/>
      <c r="H33" s="53"/>
      <c r="I33" s="53"/>
      <c r="J33" s="94"/>
    </row>
    <row r="34" spans="1:10" ht="15.75">
      <c r="A34" s="102">
        <v>15</v>
      </c>
      <c r="B34" s="58" t="s">
        <v>85</v>
      </c>
      <c r="C34" s="100">
        <f aca="true" t="shared" si="4" ref="C34:H34">C32-(C32*0.05)</f>
        <v>103.62494596865183</v>
      </c>
      <c r="D34" s="100">
        <f t="shared" si="4"/>
        <v>87.91729067527673</v>
      </c>
      <c r="E34" s="100">
        <f t="shared" si="4"/>
        <v>94.44334864159929</v>
      </c>
      <c r="F34" s="100">
        <f t="shared" si="4"/>
        <v>110.03752605548554</v>
      </c>
      <c r="G34" s="100">
        <f t="shared" si="4"/>
        <v>166.925535653397</v>
      </c>
      <c r="H34" s="100">
        <f t="shared" si="4"/>
        <v>86.85135300558964</v>
      </c>
      <c r="I34" s="53"/>
      <c r="J34" s="94"/>
    </row>
    <row r="35" spans="1:10" ht="15.75">
      <c r="A35" s="103"/>
      <c r="B35" s="57"/>
      <c r="C35" s="98" t="s">
        <v>25</v>
      </c>
      <c r="D35" s="98" t="s">
        <v>25</v>
      </c>
      <c r="E35" s="98" t="s">
        <v>25</v>
      </c>
      <c r="F35" s="98" t="s">
        <v>25</v>
      </c>
      <c r="G35" s="98" t="s">
        <v>25</v>
      </c>
      <c r="H35" s="98" t="s">
        <v>25</v>
      </c>
      <c r="I35" s="49"/>
      <c r="J35" s="104"/>
    </row>
    <row r="36" spans="1:10" ht="15.75">
      <c r="A36" s="102">
        <v>16</v>
      </c>
      <c r="B36" s="58" t="s">
        <v>84</v>
      </c>
      <c r="C36" s="100">
        <f aca="true" t="shared" si="5" ref="C36:H36">C32+(C32*0.05)</f>
        <v>114.5328350179836</v>
      </c>
      <c r="D36" s="100">
        <f t="shared" si="5"/>
        <v>97.17174232530586</v>
      </c>
      <c r="E36" s="100">
        <f t="shared" si="5"/>
        <v>104.38475376176764</v>
      </c>
      <c r="F36" s="100">
        <f t="shared" si="5"/>
        <v>121.62042353501035</v>
      </c>
      <c r="G36" s="100">
        <f t="shared" si="5"/>
        <v>184.49664466954403</v>
      </c>
      <c r="H36" s="100">
        <f t="shared" si="5"/>
        <v>95.99360069038856</v>
      </c>
      <c r="I36" s="53"/>
      <c r="J36" s="94"/>
    </row>
    <row r="37" spans="1:10" ht="15.75">
      <c r="A37" s="84"/>
      <c r="B37" s="53"/>
      <c r="C37" s="53"/>
      <c r="D37" s="53"/>
      <c r="E37" s="53"/>
      <c r="F37" s="53"/>
      <c r="G37" s="53"/>
      <c r="H37" s="53"/>
      <c r="I37" s="53"/>
      <c r="J37" s="94"/>
    </row>
    <row r="38" spans="1:10" ht="16.5" thickBot="1">
      <c r="A38" s="105">
        <v>17</v>
      </c>
      <c r="B38" s="119" t="s">
        <v>83</v>
      </c>
      <c r="C38" s="125">
        <v>106</v>
      </c>
      <c r="D38" s="125">
        <v>85</v>
      </c>
      <c r="E38" s="125">
        <v>102</v>
      </c>
      <c r="F38" s="125">
        <v>132</v>
      </c>
      <c r="G38" s="125">
        <v>166</v>
      </c>
      <c r="H38" s="125">
        <v>93</v>
      </c>
      <c r="I38" s="106"/>
      <c r="J38" s="120">
        <f>SUM(C38:H38)</f>
        <v>684</v>
      </c>
    </row>
    <row r="39" spans="1:10" ht="15.75">
      <c r="A39" s="26"/>
      <c r="B39" s="56"/>
      <c r="C39" s="52"/>
      <c r="D39" s="52"/>
      <c r="E39" s="52"/>
      <c r="F39" s="52"/>
      <c r="G39" s="52"/>
      <c r="H39" s="52"/>
      <c r="I39" s="20"/>
      <c r="J39" s="52"/>
    </row>
    <row r="40" spans="1:10" ht="15.75">
      <c r="A40" s="48"/>
      <c r="B40" s="57"/>
      <c r="C40" s="138">
        <f>IF(J38&lt;&gt;J25,"Incorrect adjusted allocation for FOD. Total (Line 9) and adjusted total (Line 17) must be equal. Please re-distribute personnel accordingly.","")</f>
      </c>
      <c r="D40" s="138"/>
      <c r="E40" s="138"/>
      <c r="F40" s="138"/>
      <c r="G40" s="138"/>
      <c r="H40" s="138"/>
      <c r="I40" s="53"/>
      <c r="J40" s="50"/>
    </row>
    <row r="41" spans="1:10" ht="15.75">
      <c r="A41" s="48"/>
      <c r="B41" s="57"/>
      <c r="C41" s="138"/>
      <c r="D41" s="138"/>
      <c r="E41" s="138"/>
      <c r="F41" s="138"/>
      <c r="G41" s="138"/>
      <c r="H41" s="138"/>
      <c r="I41" s="53"/>
      <c r="J41" s="50"/>
    </row>
    <row r="42" spans="3:8" ht="15.75">
      <c r="C42" s="138"/>
      <c r="D42" s="138"/>
      <c r="E42" s="138"/>
      <c r="F42" s="138"/>
      <c r="G42" s="138"/>
      <c r="H42" s="138"/>
    </row>
    <row r="44" spans="2:11" ht="30.75" customHeight="1">
      <c r="B44" s="65" t="s">
        <v>72</v>
      </c>
      <c r="C44" s="134"/>
      <c r="D44" s="134"/>
      <c r="E44" s="134"/>
      <c r="F44" s="134"/>
      <c r="G44" s="66" t="s">
        <v>74</v>
      </c>
      <c r="H44" s="134"/>
      <c r="I44" s="134"/>
      <c r="J44" s="31"/>
      <c r="K44" s="27"/>
    </row>
    <row r="45" spans="2:11" ht="33" customHeight="1">
      <c r="B45" s="65" t="s">
        <v>73</v>
      </c>
      <c r="C45" s="134"/>
      <c r="D45" s="134"/>
      <c r="E45" s="134"/>
      <c r="F45" s="134"/>
      <c r="G45" s="67" t="s">
        <v>74</v>
      </c>
      <c r="H45" s="135"/>
      <c r="I45" s="135"/>
      <c r="J45" s="31"/>
      <c r="K45" s="27"/>
    </row>
    <row r="46" spans="2:11" ht="18">
      <c r="B46" s="27"/>
      <c r="C46" s="137">
        <f>IF(K43&lt;&gt;G43,"Incorrect adjusted allocation for FOD. Total allocation and adjusted allocation must be equal. Please re-distribute personnel accordingly.","")</f>
      </c>
      <c r="D46" s="137"/>
      <c r="E46" s="137"/>
      <c r="F46" s="137"/>
      <c r="G46" s="137"/>
      <c r="H46" s="137"/>
      <c r="I46" s="137"/>
      <c r="J46" s="137"/>
      <c r="K46" s="27"/>
    </row>
    <row r="47" spans="2:11" ht="15.75">
      <c r="B47" s="54" t="s">
        <v>87</v>
      </c>
      <c r="C47" s="27"/>
      <c r="D47" s="27"/>
      <c r="E47" s="27"/>
      <c r="F47" s="27"/>
      <c r="G47" s="27"/>
      <c r="H47" s="27"/>
      <c r="I47" s="27"/>
      <c r="J47" s="27"/>
      <c r="K47" s="27"/>
    </row>
    <row r="48" spans="2:11" ht="15.75">
      <c r="B48" s="54" t="s">
        <v>86</v>
      </c>
      <c r="C48" s="27"/>
      <c r="D48" s="27"/>
      <c r="E48" s="27"/>
      <c r="F48" s="27"/>
      <c r="G48" s="27"/>
      <c r="H48" s="27"/>
      <c r="I48" s="27"/>
      <c r="J48" s="27"/>
      <c r="K48" s="27"/>
    </row>
    <row r="50" spans="2:11" ht="35.25" customHeight="1">
      <c r="B50" s="108"/>
      <c r="C50" s="136"/>
      <c r="D50" s="136"/>
      <c r="E50" s="136"/>
      <c r="F50" s="109"/>
      <c r="G50" s="109"/>
      <c r="H50" s="136"/>
      <c r="I50" s="136"/>
      <c r="J50" s="136"/>
      <c r="K50" s="30"/>
    </row>
    <row r="51" spans="2:11" ht="15.75">
      <c r="B51" s="29"/>
      <c r="C51" s="133"/>
      <c r="D51" s="133"/>
      <c r="E51" s="133"/>
      <c r="F51" s="110"/>
      <c r="G51" s="110"/>
      <c r="H51" s="133"/>
      <c r="I51" s="133"/>
      <c r="J51" s="133"/>
      <c r="K51" s="107"/>
    </row>
    <row r="52" spans="2:11" ht="15.75">
      <c r="B52" s="29"/>
      <c r="C52" s="133"/>
      <c r="D52" s="133"/>
      <c r="E52" s="133"/>
      <c r="F52" s="110"/>
      <c r="G52" s="110"/>
      <c r="H52" s="133"/>
      <c r="I52" s="133"/>
      <c r="J52" s="133"/>
      <c r="K52" s="107"/>
    </row>
    <row r="53" spans="2:11" ht="15.75">
      <c r="B53" s="29"/>
      <c r="C53" s="133"/>
      <c r="D53" s="133"/>
      <c r="E53" s="133"/>
      <c r="F53" s="110"/>
      <c r="G53" s="110"/>
      <c r="H53" s="133"/>
      <c r="I53" s="133"/>
      <c r="J53" s="133"/>
      <c r="K53" s="107"/>
    </row>
    <row r="54" spans="2:11" ht="15.75">
      <c r="B54" s="29"/>
      <c r="C54" s="133"/>
      <c r="D54" s="133"/>
      <c r="E54" s="133"/>
      <c r="F54" s="110"/>
      <c r="G54" s="110"/>
      <c r="H54" s="133"/>
      <c r="I54" s="133"/>
      <c r="J54" s="133"/>
      <c r="K54" s="107"/>
    </row>
    <row r="55" spans="2:11" ht="15.75">
      <c r="B55" s="29"/>
      <c r="C55" s="133"/>
      <c r="D55" s="133"/>
      <c r="E55" s="133"/>
      <c r="F55" s="110"/>
      <c r="G55" s="110"/>
      <c r="H55" s="133"/>
      <c r="I55" s="133"/>
      <c r="J55" s="133"/>
      <c r="K55" s="107"/>
    </row>
    <row r="56" spans="2:11" ht="15.75">
      <c r="B56" s="29"/>
      <c r="C56" s="133"/>
      <c r="D56" s="133"/>
      <c r="E56" s="133"/>
      <c r="F56" s="110"/>
      <c r="G56" s="110"/>
      <c r="H56" s="133"/>
      <c r="I56" s="133"/>
      <c r="J56" s="133"/>
      <c r="K56" s="107"/>
    </row>
    <row r="57" spans="2:11" ht="15.75">
      <c r="B57" s="29"/>
      <c r="C57" s="130"/>
      <c r="D57" s="130"/>
      <c r="E57" s="130"/>
      <c r="F57" s="111"/>
      <c r="G57" s="111"/>
      <c r="H57" s="130"/>
      <c r="I57" s="130"/>
      <c r="J57" s="130"/>
      <c r="K57" s="32"/>
    </row>
    <row r="172" ht="15.75">
      <c r="B172" s="54"/>
    </row>
  </sheetData>
  <sheetProtection formatCells="0" formatColumns="0" formatRows="0" insertColumns="0" insertRows="0" insertHyperlinks="0" deleteColumns="0" deleteRows="0" sort="0" autoFilter="0" pivotTables="0"/>
  <protectedRanges>
    <protectedRange password="CB3F" sqref="C27:H27 J38 C29:H29 C31:H32 C34:H36 J25:J27 J29 J31:J32 C13:J22" name="Range1"/>
  </protectedRanges>
  <mergeCells count="28">
    <mergeCell ref="C40:H42"/>
    <mergeCell ref="C52:E52"/>
    <mergeCell ref="H52:J52"/>
    <mergeCell ref="C6:H6"/>
    <mergeCell ref="C5:H5"/>
    <mergeCell ref="C7:H7"/>
    <mergeCell ref="A11:C11"/>
    <mergeCell ref="C9:H9"/>
    <mergeCell ref="H54:J54"/>
    <mergeCell ref="H44:I44"/>
    <mergeCell ref="H45:I45"/>
    <mergeCell ref="C50:E50"/>
    <mergeCell ref="H50:J50"/>
    <mergeCell ref="C45:F45"/>
    <mergeCell ref="C46:J46"/>
    <mergeCell ref="C44:F44"/>
    <mergeCell ref="C51:E51"/>
    <mergeCell ref="H51:J51"/>
    <mergeCell ref="C57:E57"/>
    <mergeCell ref="H57:J57"/>
    <mergeCell ref="A24:B24"/>
    <mergeCell ref="C55:E55"/>
    <mergeCell ref="H55:J55"/>
    <mergeCell ref="C56:E56"/>
    <mergeCell ref="H56:J56"/>
    <mergeCell ref="C53:E53"/>
    <mergeCell ref="H53:J53"/>
    <mergeCell ref="C54:E54"/>
  </mergeCells>
  <printOptions/>
  <pageMargins left="0.39" right="0.25" top="0.49" bottom="0.25" header="0.24" footer="0.5"/>
  <pageSetup horizontalDpi="600" verticalDpi="600" orientation="portrait" scale="79" r:id="rId2"/>
  <rowBreaks count="3" manualBreakCount="3">
    <brk id="49" max="255" man="1"/>
    <brk id="105" max="255" man="1"/>
    <brk id="162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rowBreaks count="2" manualBreakCount="2">
    <brk id="70" max="255" man="1"/>
    <brk id="1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22.8515625" style="2" customWidth="1"/>
    <col min="2" max="2" width="3.7109375" style="2" customWidth="1"/>
    <col min="3" max="3" width="18.00390625" style="2" customWidth="1"/>
    <col min="4" max="4" width="10.421875" style="2" bestFit="1" customWidth="1"/>
    <col min="5" max="5" width="12.28125" style="2" customWidth="1"/>
    <col min="6" max="6" width="7.00390625" style="2" customWidth="1"/>
    <col min="7" max="7" width="24.28125" style="2" customWidth="1"/>
    <col min="8" max="8" width="11.140625" style="2" customWidth="1"/>
    <col min="9" max="9" width="9.140625" style="2" customWidth="1"/>
    <col min="10" max="10" width="11.421875" style="2" customWidth="1"/>
    <col min="11" max="11" width="9.28125" style="2" customWidth="1"/>
    <col min="12" max="12" width="9.7109375" style="2" bestFit="1" customWidth="1"/>
    <col min="13" max="16384" width="9.140625" style="2" customWidth="1"/>
  </cols>
  <sheetData>
    <row r="1" spans="1:7" ht="17.25" customHeight="1">
      <c r="A1" s="63" t="s">
        <v>70</v>
      </c>
      <c r="G1" s="64" t="s">
        <v>24</v>
      </c>
    </row>
    <row r="2" spans="1:12" ht="14.25">
      <c r="A2" s="62" t="s">
        <v>0</v>
      </c>
      <c r="C2" s="61" t="s">
        <v>71</v>
      </c>
      <c r="D2" s="61" t="s">
        <v>26</v>
      </c>
      <c r="E2" s="61" t="s">
        <v>27</v>
      </c>
      <c r="G2" s="62" t="s">
        <v>0</v>
      </c>
      <c r="H2" s="8" t="s">
        <v>35</v>
      </c>
      <c r="L2" s="4"/>
    </row>
    <row r="3" spans="1:12" ht="14.25">
      <c r="A3" s="35" t="s">
        <v>26</v>
      </c>
      <c r="C3" s="60">
        <v>34321</v>
      </c>
      <c r="D3" s="60">
        <v>24199</v>
      </c>
      <c r="E3" s="60">
        <v>10122</v>
      </c>
      <c r="F3" s="39"/>
      <c r="G3" s="35" t="s">
        <v>26</v>
      </c>
      <c r="H3" s="36">
        <v>3297</v>
      </c>
      <c r="L3" s="4"/>
    </row>
    <row r="4" spans="1:12" ht="14.25">
      <c r="A4" s="35" t="s">
        <v>28</v>
      </c>
      <c r="C4" s="60">
        <v>31017</v>
      </c>
      <c r="D4" s="60">
        <v>16451</v>
      </c>
      <c r="E4" s="60">
        <v>14566</v>
      </c>
      <c r="F4" s="39"/>
      <c r="G4" s="35" t="s">
        <v>28</v>
      </c>
      <c r="H4" s="36">
        <v>2974</v>
      </c>
      <c r="L4" s="4"/>
    </row>
    <row r="5" spans="1:12" ht="14.25">
      <c r="A5" s="35" t="s">
        <v>29</v>
      </c>
      <c r="C5" s="60">
        <v>31542</v>
      </c>
      <c r="D5" s="60">
        <v>21199</v>
      </c>
      <c r="E5" s="60">
        <v>10343</v>
      </c>
      <c r="F5" s="39"/>
      <c r="G5" s="35" t="s">
        <v>29</v>
      </c>
      <c r="H5" s="36">
        <v>3008</v>
      </c>
      <c r="L5" s="4"/>
    </row>
    <row r="6" spans="1:12" ht="14.25">
      <c r="A6" s="35" t="s">
        <v>30</v>
      </c>
      <c r="C6" s="60">
        <v>36436</v>
      </c>
      <c r="D6" s="60">
        <v>23852</v>
      </c>
      <c r="E6" s="60">
        <v>12584</v>
      </c>
      <c r="F6" s="39"/>
      <c r="G6" s="35" t="s">
        <v>30</v>
      </c>
      <c r="H6" s="36">
        <v>3325</v>
      </c>
      <c r="L6" s="4"/>
    </row>
    <row r="7" spans="1:12" ht="14.25">
      <c r="A7" s="35" t="s">
        <v>31</v>
      </c>
      <c r="C7" s="60">
        <v>39656</v>
      </c>
      <c r="D7" s="60">
        <v>25847</v>
      </c>
      <c r="E7" s="60">
        <v>13809</v>
      </c>
      <c r="F7" s="39"/>
      <c r="G7" s="35" t="s">
        <v>31</v>
      </c>
      <c r="H7" s="36">
        <v>4786</v>
      </c>
      <c r="L7" s="4"/>
    </row>
    <row r="8" spans="1:12" ht="14.25">
      <c r="A8" s="35" t="s">
        <v>2</v>
      </c>
      <c r="C8" s="60">
        <v>30128</v>
      </c>
      <c r="D8" s="60">
        <v>17550</v>
      </c>
      <c r="E8" s="60">
        <v>12578</v>
      </c>
      <c r="F8" s="39"/>
      <c r="G8" s="35" t="s">
        <v>2</v>
      </c>
      <c r="H8" s="40">
        <v>2843</v>
      </c>
      <c r="L8" s="5"/>
    </row>
    <row r="9" spans="3:12" ht="14.25">
      <c r="C9" s="59">
        <f>SUM(C3:C8)</f>
        <v>203100</v>
      </c>
      <c r="D9" s="39"/>
      <c r="E9" s="39"/>
      <c r="F9" s="39"/>
      <c r="H9" s="37">
        <f>SUM(H3:H8)</f>
        <v>20233</v>
      </c>
      <c r="L9" s="6"/>
    </row>
    <row r="10" spans="1:12" ht="18.75" customHeight="1">
      <c r="A10" s="64" t="s">
        <v>32</v>
      </c>
      <c r="L10" s="3"/>
    </row>
    <row r="11" spans="1:12" ht="14.25">
      <c r="A11" s="62" t="s">
        <v>0</v>
      </c>
      <c r="C11" s="61" t="s">
        <v>1</v>
      </c>
      <c r="D11" s="61" t="s">
        <v>26</v>
      </c>
      <c r="E11" s="61" t="s">
        <v>27</v>
      </c>
      <c r="G11" s="8" t="s">
        <v>40</v>
      </c>
      <c r="H11" s="8" t="s">
        <v>39</v>
      </c>
      <c r="K11" s="148"/>
      <c r="L11" s="148"/>
    </row>
    <row r="12" spans="1:12" ht="14.25">
      <c r="A12" s="35" t="s">
        <v>26</v>
      </c>
      <c r="C12" s="60">
        <v>12996</v>
      </c>
      <c r="D12" s="60">
        <v>10564</v>
      </c>
      <c r="E12" s="60">
        <v>2432</v>
      </c>
      <c r="G12" s="47" t="s">
        <v>42</v>
      </c>
      <c r="H12" s="10">
        <v>6</v>
      </c>
      <c r="K12" s="148"/>
      <c r="L12" s="148"/>
    </row>
    <row r="13" spans="1:12" ht="14.25">
      <c r="A13" s="35" t="s">
        <v>28</v>
      </c>
      <c r="C13" s="60">
        <v>3534</v>
      </c>
      <c r="D13" s="60">
        <v>2680</v>
      </c>
      <c r="E13" s="60">
        <v>854</v>
      </c>
      <c r="G13" s="46" t="s">
        <v>43</v>
      </c>
      <c r="H13" s="10">
        <v>7</v>
      </c>
      <c r="K13" s="148"/>
      <c r="L13" s="148"/>
    </row>
    <row r="14" spans="1:12" ht="14.25">
      <c r="A14" s="35" t="s">
        <v>29</v>
      </c>
      <c r="C14" s="60">
        <v>10529</v>
      </c>
      <c r="D14" s="60">
        <v>8244</v>
      </c>
      <c r="E14" s="60">
        <v>2285</v>
      </c>
      <c r="G14" s="47" t="s">
        <v>44</v>
      </c>
      <c r="H14" s="10">
        <v>21</v>
      </c>
      <c r="K14" s="148"/>
      <c r="L14" s="148"/>
    </row>
    <row r="15" spans="1:12" ht="14.25">
      <c r="A15" s="35" t="s">
        <v>30</v>
      </c>
      <c r="C15" s="60">
        <v>11362</v>
      </c>
      <c r="D15" s="60">
        <v>8851</v>
      </c>
      <c r="E15" s="60">
        <v>2511</v>
      </c>
      <c r="G15" s="46" t="s">
        <v>67</v>
      </c>
      <c r="H15" s="10">
        <v>2329</v>
      </c>
      <c r="K15" s="148"/>
      <c r="L15" s="148"/>
    </row>
    <row r="16" spans="1:12" ht="14.25">
      <c r="A16" s="35" t="s">
        <v>31</v>
      </c>
      <c r="C16" s="60">
        <v>10559</v>
      </c>
      <c r="D16" s="60">
        <v>8304</v>
      </c>
      <c r="E16" s="60">
        <v>2255</v>
      </c>
      <c r="G16" s="46" t="s">
        <v>68</v>
      </c>
      <c r="H16" s="10">
        <v>2369</v>
      </c>
      <c r="K16" s="148"/>
      <c r="L16" s="148"/>
    </row>
    <row r="17" spans="1:12" ht="14.25">
      <c r="A17" s="35" t="s">
        <v>2</v>
      </c>
      <c r="C17" s="60">
        <v>7193</v>
      </c>
      <c r="D17" s="60">
        <v>5146</v>
      </c>
      <c r="E17" s="60">
        <v>2047</v>
      </c>
      <c r="G17" s="46" t="s">
        <v>45</v>
      </c>
      <c r="H17" s="10">
        <v>24</v>
      </c>
      <c r="K17" s="7"/>
      <c r="L17" s="7"/>
    </row>
    <row r="18" spans="3:12" ht="14.25">
      <c r="C18" s="59">
        <f>SUM(C12:C17)</f>
        <v>56173</v>
      </c>
      <c r="D18" s="39"/>
      <c r="E18" s="39"/>
      <c r="G18" s="46" t="s">
        <v>46</v>
      </c>
      <c r="H18" s="10">
        <v>25</v>
      </c>
      <c r="K18" s="7"/>
      <c r="L18" s="7"/>
    </row>
    <row r="19" spans="1:12" ht="15">
      <c r="A19" s="64" t="s">
        <v>33</v>
      </c>
      <c r="G19" s="46" t="s">
        <v>48</v>
      </c>
      <c r="H19" s="10">
        <v>2829</v>
      </c>
      <c r="K19" s="3"/>
      <c r="L19" s="7"/>
    </row>
    <row r="20" spans="1:12" ht="14.25">
      <c r="A20" s="62" t="s">
        <v>0</v>
      </c>
      <c r="C20" s="61" t="s">
        <v>1</v>
      </c>
      <c r="D20" s="61" t="s">
        <v>26</v>
      </c>
      <c r="E20" s="61" t="s">
        <v>27</v>
      </c>
      <c r="G20" s="46" t="s">
        <v>49</v>
      </c>
      <c r="H20" s="10">
        <v>2869</v>
      </c>
      <c r="K20" s="3"/>
      <c r="L20" s="7"/>
    </row>
    <row r="21" spans="1:12" ht="14.25">
      <c r="A21" s="35" t="s">
        <v>26</v>
      </c>
      <c r="C21" s="60">
        <v>1719</v>
      </c>
      <c r="D21" s="60">
        <v>1116</v>
      </c>
      <c r="E21" s="60">
        <v>603</v>
      </c>
      <c r="G21" s="46" t="s">
        <v>50</v>
      </c>
      <c r="H21" s="10">
        <v>29</v>
      </c>
      <c r="K21" s="3"/>
      <c r="L21" s="7"/>
    </row>
    <row r="22" spans="1:12" ht="15">
      <c r="A22" s="35" t="s">
        <v>28</v>
      </c>
      <c r="C22" s="60">
        <v>4614</v>
      </c>
      <c r="D22" s="60">
        <v>3035</v>
      </c>
      <c r="E22" s="60">
        <v>1579</v>
      </c>
      <c r="G22" s="46" t="s">
        <v>51</v>
      </c>
      <c r="H22" s="10">
        <v>2969</v>
      </c>
      <c r="K22" s="15"/>
      <c r="L22" s="7"/>
    </row>
    <row r="23" spans="1:12" ht="14.25">
      <c r="A23" s="35" t="s">
        <v>29</v>
      </c>
      <c r="C23" s="60">
        <v>2575</v>
      </c>
      <c r="D23" s="60">
        <v>1649</v>
      </c>
      <c r="E23" s="60">
        <v>926</v>
      </c>
      <c r="G23" s="46" t="s">
        <v>52</v>
      </c>
      <c r="H23" s="10">
        <v>32</v>
      </c>
      <c r="K23"/>
      <c r="L23"/>
    </row>
    <row r="24" spans="1:12" ht="14.25">
      <c r="A24" s="35" t="s">
        <v>30</v>
      </c>
      <c r="C24" s="60">
        <v>2365</v>
      </c>
      <c r="D24" s="60">
        <v>1520</v>
      </c>
      <c r="E24" s="60">
        <v>845</v>
      </c>
      <c r="G24" s="46" t="s">
        <v>56</v>
      </c>
      <c r="H24" s="10">
        <v>36</v>
      </c>
      <c r="L24"/>
    </row>
    <row r="25" spans="1:12" ht="14.25" customHeight="1">
      <c r="A25" s="35" t="s">
        <v>31</v>
      </c>
      <c r="C25" s="60">
        <v>5691</v>
      </c>
      <c r="D25" s="60">
        <v>3667</v>
      </c>
      <c r="E25" s="60">
        <v>2024</v>
      </c>
      <c r="G25" s="46" t="s">
        <v>54</v>
      </c>
      <c r="H25" s="10">
        <v>38</v>
      </c>
      <c r="L25"/>
    </row>
    <row r="26" spans="1:12" ht="15" customHeight="1">
      <c r="A26" s="35" t="s">
        <v>2</v>
      </c>
      <c r="C26" s="60">
        <v>2674</v>
      </c>
      <c r="D26" s="60">
        <v>1608</v>
      </c>
      <c r="E26" s="60">
        <v>1066</v>
      </c>
      <c r="G26" s="46" t="s">
        <v>55</v>
      </c>
      <c r="H26" s="10">
        <v>41</v>
      </c>
      <c r="L26"/>
    </row>
    <row r="27" spans="3:12" ht="15" customHeight="1">
      <c r="C27" s="59">
        <f>SUM(C21:C26)</f>
        <v>19638</v>
      </c>
      <c r="D27" s="39"/>
      <c r="E27" s="39"/>
      <c r="G27" s="46" t="s">
        <v>53</v>
      </c>
      <c r="H27" s="10">
        <v>44</v>
      </c>
      <c r="L27"/>
    </row>
    <row r="28" spans="1:8" ht="15">
      <c r="A28" s="64" t="s">
        <v>34</v>
      </c>
      <c r="G28" s="46" t="s">
        <v>57</v>
      </c>
      <c r="H28" s="10">
        <v>48</v>
      </c>
    </row>
    <row r="29" spans="1:8" ht="14.25">
      <c r="A29" s="62" t="s">
        <v>0</v>
      </c>
      <c r="C29" s="34" t="s">
        <v>1</v>
      </c>
      <c r="D29" s="34" t="s">
        <v>26</v>
      </c>
      <c r="E29" s="34" t="s">
        <v>27</v>
      </c>
      <c r="G29" s="46" t="s">
        <v>58</v>
      </c>
      <c r="H29" s="10">
        <v>50</v>
      </c>
    </row>
    <row r="30" spans="1:8" ht="14.25">
      <c r="A30" s="35" t="s">
        <v>26</v>
      </c>
      <c r="C30" s="38">
        <f aca="true" t="shared" si="0" ref="C30:C35">SUM(E30,D30)</f>
        <v>14715</v>
      </c>
      <c r="D30" s="38">
        <f>SUM(D12,D21)</f>
        <v>11680</v>
      </c>
      <c r="E30" s="38">
        <f>SUM(E12,E21)</f>
        <v>3035</v>
      </c>
      <c r="G30" s="46" t="s">
        <v>59</v>
      </c>
      <c r="H30" s="10">
        <v>51</v>
      </c>
    </row>
    <row r="31" spans="1:8" ht="14.25">
      <c r="A31" s="35" t="s">
        <v>28</v>
      </c>
      <c r="C31" s="38">
        <f t="shared" si="0"/>
        <v>8148</v>
      </c>
      <c r="D31" s="38">
        <f aca="true" t="shared" si="1" ref="D31:E35">SUM(D13,D22)</f>
        <v>5715</v>
      </c>
      <c r="E31" s="38">
        <f t="shared" si="1"/>
        <v>2433</v>
      </c>
      <c r="G31" s="46" t="s">
        <v>60</v>
      </c>
      <c r="H31" s="10">
        <v>53</v>
      </c>
    </row>
    <row r="32" spans="1:8" ht="14.25">
      <c r="A32" s="35" t="s">
        <v>29</v>
      </c>
      <c r="C32" s="38">
        <f t="shared" si="0"/>
        <v>13104</v>
      </c>
      <c r="D32" s="38">
        <f t="shared" si="1"/>
        <v>9893</v>
      </c>
      <c r="E32" s="38">
        <f t="shared" si="1"/>
        <v>3211</v>
      </c>
      <c r="G32" s="46" t="s">
        <v>61</v>
      </c>
      <c r="H32" s="10">
        <v>5869</v>
      </c>
    </row>
    <row r="33" spans="1:8" ht="14.25">
      <c r="A33" s="35" t="s">
        <v>30</v>
      </c>
      <c r="C33" s="38">
        <f t="shared" si="0"/>
        <v>13727</v>
      </c>
      <c r="D33" s="38">
        <f t="shared" si="1"/>
        <v>10371</v>
      </c>
      <c r="E33" s="38">
        <f t="shared" si="1"/>
        <v>3356</v>
      </c>
      <c r="G33" s="46" t="s">
        <v>62</v>
      </c>
      <c r="H33" s="10">
        <v>63</v>
      </c>
    </row>
    <row r="34" spans="1:8" ht="14.25">
      <c r="A34" s="35" t="s">
        <v>31</v>
      </c>
      <c r="C34" s="38">
        <f t="shared" si="0"/>
        <v>16250</v>
      </c>
      <c r="D34" s="38">
        <f t="shared" si="1"/>
        <v>11971</v>
      </c>
      <c r="E34" s="38">
        <f t="shared" si="1"/>
        <v>4279</v>
      </c>
      <c r="G34" s="46" t="s">
        <v>63</v>
      </c>
      <c r="H34" s="10">
        <v>69</v>
      </c>
    </row>
    <row r="35" spans="1:8" ht="14.25">
      <c r="A35" s="35" t="s">
        <v>2</v>
      </c>
      <c r="C35" s="38">
        <f t="shared" si="0"/>
        <v>9867</v>
      </c>
      <c r="D35" s="38">
        <f t="shared" si="1"/>
        <v>6754</v>
      </c>
      <c r="E35" s="38">
        <f t="shared" si="1"/>
        <v>3113</v>
      </c>
      <c r="G35" s="46" t="s">
        <v>64</v>
      </c>
      <c r="H35" s="10">
        <v>70</v>
      </c>
    </row>
    <row r="36" spans="3:8" ht="14.25">
      <c r="C36" s="41">
        <f>SUM(C30:C35)</f>
        <v>75811</v>
      </c>
      <c r="D36" s="39"/>
      <c r="E36" s="39"/>
      <c r="G36" s="46" t="s">
        <v>65</v>
      </c>
      <c r="H36" s="10">
        <v>7069</v>
      </c>
    </row>
    <row r="37" spans="3:8" ht="14.25">
      <c r="C37" s="45"/>
      <c r="D37" s="39"/>
      <c r="E37" s="39"/>
      <c r="G37" s="46" t="s">
        <v>66</v>
      </c>
      <c r="H37" s="10">
        <v>7169</v>
      </c>
    </row>
    <row r="38" spans="1:8" ht="15" thickBot="1">
      <c r="A38" s="44"/>
      <c r="B38" s="44"/>
      <c r="C38" s="44"/>
      <c r="D38" s="44"/>
      <c r="E38" s="44"/>
      <c r="F38" s="44"/>
      <c r="G38" s="44"/>
      <c r="H38" s="44"/>
    </row>
    <row r="40" spans="1:8" ht="14.25">
      <c r="A40" s="8" t="s">
        <v>3</v>
      </c>
      <c r="C40" s="8" t="s">
        <v>16</v>
      </c>
      <c r="D40" s="8" t="s">
        <v>17</v>
      </c>
      <c r="E40" s="8" t="s">
        <v>18</v>
      </c>
      <c r="G40" s="8" t="s">
        <v>0</v>
      </c>
      <c r="H40" s="8" t="s">
        <v>47</v>
      </c>
    </row>
    <row r="41" spans="1:8" ht="14.25">
      <c r="A41" s="9" t="s">
        <v>4</v>
      </c>
      <c r="C41" s="10">
        <v>2</v>
      </c>
      <c r="D41" s="13">
        <v>8</v>
      </c>
      <c r="E41" s="12">
        <f>(C41*D41)*52</f>
        <v>832</v>
      </c>
      <c r="G41" s="10">
        <v>1</v>
      </c>
      <c r="H41" s="10">
        <v>11</v>
      </c>
    </row>
    <row r="42" spans="1:8" ht="14.25">
      <c r="A42" s="9" t="s">
        <v>5</v>
      </c>
      <c r="C42" s="10">
        <v>14</v>
      </c>
      <c r="D42" s="13">
        <v>8</v>
      </c>
      <c r="E42" s="12">
        <f>C42*D42</f>
        <v>112</v>
      </c>
      <c r="G42" s="10">
        <v>2</v>
      </c>
      <c r="H42" s="10">
        <v>10</v>
      </c>
    </row>
    <row r="43" spans="1:8" ht="14.25">
      <c r="A43" s="9" t="s">
        <v>6</v>
      </c>
      <c r="C43" s="10">
        <v>11</v>
      </c>
      <c r="D43" s="13">
        <v>8</v>
      </c>
      <c r="E43" s="12">
        <f>C43*D43</f>
        <v>88</v>
      </c>
      <c r="G43" s="10">
        <v>3</v>
      </c>
      <c r="H43" s="10">
        <v>10</v>
      </c>
    </row>
    <row r="44" spans="1:8" ht="14.25">
      <c r="A44" s="9" t="s">
        <v>7</v>
      </c>
      <c r="C44" s="10">
        <v>10</v>
      </c>
      <c r="D44" s="13">
        <v>8</v>
      </c>
      <c r="E44" s="12">
        <f>C44*D44</f>
        <v>80</v>
      </c>
      <c r="G44" s="10">
        <v>4</v>
      </c>
      <c r="H44" s="10">
        <v>13</v>
      </c>
    </row>
    <row r="45" spans="1:8" ht="14.25">
      <c r="A45" s="9" t="s">
        <v>8</v>
      </c>
      <c r="C45" s="10">
        <v>10</v>
      </c>
      <c r="D45" s="13">
        <v>8</v>
      </c>
      <c r="E45" s="12">
        <f>C45*D45</f>
        <v>80</v>
      </c>
      <c r="G45" s="10">
        <v>5</v>
      </c>
      <c r="H45" s="10">
        <v>11</v>
      </c>
    </row>
    <row r="46" spans="1:8" ht="14.25">
      <c r="A46" s="7"/>
      <c r="C46" s="7"/>
      <c r="D46" s="7"/>
      <c r="E46" s="7"/>
      <c r="G46" s="10">
        <v>6</v>
      </c>
      <c r="H46" s="10">
        <v>11</v>
      </c>
    </row>
    <row r="47" spans="1:5" ht="14.25">
      <c r="A47" s="11" t="s">
        <v>9</v>
      </c>
      <c r="C47" s="11">
        <f>SUM(E41:E45)</f>
        <v>1192</v>
      </c>
      <c r="D47"/>
      <c r="E47"/>
    </row>
    <row r="48" spans="1:5" ht="14.25">
      <c r="A48" s="12" t="s">
        <v>10</v>
      </c>
      <c r="C48" s="12">
        <f>C49-C47</f>
        <v>1728</v>
      </c>
      <c r="D48"/>
      <c r="E48"/>
    </row>
    <row r="49" spans="1:5" ht="14.25">
      <c r="A49" s="13" t="s">
        <v>11</v>
      </c>
      <c r="C49" s="13">
        <f>8*365</f>
        <v>2920</v>
      </c>
      <c r="D49"/>
      <c r="E49"/>
    </row>
    <row r="50" spans="1:5" ht="14.25">
      <c r="A50" s="9" t="s">
        <v>12</v>
      </c>
      <c r="C50" s="14">
        <f>C49/C48</f>
        <v>1.6898148148148149</v>
      </c>
      <c r="D50"/>
      <c r="E50"/>
    </row>
    <row r="51" spans="1:5" ht="14.25">
      <c r="A51"/>
      <c r="C51"/>
      <c r="D51"/>
      <c r="E51"/>
    </row>
    <row r="52" spans="1:5" ht="14.25">
      <c r="A52" s="16" t="s">
        <v>19</v>
      </c>
      <c r="C52" s="16" t="s">
        <v>21</v>
      </c>
      <c r="D52" s="42"/>
      <c r="E52" s="42"/>
    </row>
    <row r="53" spans="1:5" ht="14.25">
      <c r="A53" s="17" t="s">
        <v>36</v>
      </c>
      <c r="C53" s="18" t="s">
        <v>22</v>
      </c>
      <c r="D53" s="43"/>
      <c r="E53" s="43"/>
    </row>
    <row r="54" spans="1:5" ht="14.25">
      <c r="A54" s="17" t="s">
        <v>37</v>
      </c>
      <c r="C54" s="18" t="s">
        <v>20</v>
      </c>
      <c r="D54" s="43"/>
      <c r="E54" s="43"/>
    </row>
    <row r="55" spans="1:5" ht="14.25">
      <c r="A55" s="17" t="s">
        <v>38</v>
      </c>
      <c r="C55" s="18" t="s">
        <v>20</v>
      </c>
      <c r="D55" s="43"/>
      <c r="E55" s="43"/>
    </row>
    <row r="56" ht="14.25">
      <c r="A56" s="54" t="s">
        <v>86</v>
      </c>
    </row>
  </sheetData>
  <sheetProtection/>
  <mergeCells count="6">
    <mergeCell ref="K15:L15"/>
    <mergeCell ref="K16:L16"/>
    <mergeCell ref="K11:L11"/>
    <mergeCell ref="K12:L12"/>
    <mergeCell ref="K13:L13"/>
    <mergeCell ref="K14:L14"/>
  </mergeCells>
  <printOptions/>
  <pageMargins left="0.25" right="0.25" top="0.25" bottom="0.25" header="0.5" footer="0.31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 Cole</dc:creator>
  <cp:keywords/>
  <dc:description/>
  <cp:lastModifiedBy>vlivsey</cp:lastModifiedBy>
  <cp:lastPrinted>2007-06-07T15:41:54Z</cp:lastPrinted>
  <dcterms:created xsi:type="dcterms:W3CDTF">2005-06-14T14:32:33Z</dcterms:created>
  <dcterms:modified xsi:type="dcterms:W3CDTF">2009-09-14T15:33:38Z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